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tabRatio="416"/>
  </bookViews>
  <sheets>
    <sheet name="0.5管节" sheetId="3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<sst xmlns="http://schemas.openxmlformats.org/spreadsheetml/2006/main" count="72" uniqueCount="61">
  <si>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涵 洞 工 程 数 量 表</t>
  </si>
  <si>
    <t>涵 洞 工 程 数 量 表（续 表）</t>
  </si>
  <si>
    <t xml:space="preserve">         SⅣ-2-1</t>
  </si>
  <si>
    <t>横州市云表镇宿龙至邓圩公路(φ0.5铪圆管涵)</t>
  </si>
  <si>
    <t xml:space="preserve">         第 1 页  共 2 页</t>
  </si>
  <si>
    <t>第 2 页  共 2 页</t>
  </si>
  <si>
    <t>序          号</t>
  </si>
  <si>
    <t>中心桩号</t>
  </si>
  <si>
    <t>结构类型</t>
  </si>
  <si>
    <t>交     角     (°)</t>
  </si>
  <si>
    <t>孔数及孔径  (孔-m)</t>
  </si>
  <si>
    <t>涵长        (m)</t>
  </si>
  <si>
    <t>洞口形式</t>
  </si>
  <si>
    <t>工       程        数        量</t>
  </si>
  <si>
    <t>备注</t>
  </si>
  <si>
    <t>左洞口</t>
  </si>
  <si>
    <t>右洞口</t>
  </si>
  <si>
    <r>
      <rPr>
        <sz val="10"/>
        <rFont val="宋体"/>
        <charset val="134"/>
      </rPr>
      <t>C20混凝土(m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</si>
  <si>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C30混凝土(m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</si>
  <si>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M7.5浆砌片石(m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</si>
  <si>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M10砂浆(m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</si>
  <si>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沥青麻絮(m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</si>
  <si>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涵身接头表层油毛毡(m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</si>
  <si>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沥青油毡防水层(m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)</t>
    </r>
  </si>
  <si>
    <t>HPB300钢筋(kg)</t>
  </si>
  <si>
    <t>HRB400钢筋(kg)</t>
  </si>
  <si>
    <t>挖基</t>
  </si>
  <si>
    <r>
      <rPr>
        <sz val="10"/>
        <rFont val="宋体"/>
        <charset val="134"/>
      </rPr>
      <t>挖除旧涵圬工砌体(m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</si>
  <si>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挖除18cm厚旧水泥混凝土面层(m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</si>
  <si>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r>
      <rPr>
        <sz val="10"/>
        <rFont val="宋体"/>
        <charset val="134"/>
      </rPr>
      <t>挖除5cm厚旧级配碎石调平层(m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</si>
  <si>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r>
      <t>回填20cm厚水泥混凝土面层(m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)</t>
    </r>
  </si>
  <si>
    <r>
      <t>回填15cm厚级配碎石基层(m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)</t>
    </r>
  </si>
  <si>
    <t>涵身帽石</t>
  </si>
  <si>
    <t>涵身管节</t>
  </si>
  <si>
    <t>涵身基础</t>
  </si>
  <si>
    <t>直墙墙身</t>
  </si>
  <si>
    <t>直墙基础</t>
  </si>
  <si>
    <t>八字墙墙身</t>
  </si>
  <si>
    <t>八字墙铺砌</t>
  </si>
  <si>
    <t>八字墙基础</t>
  </si>
  <si>
    <t>八字墙截水墙</t>
  </si>
  <si>
    <t>跌井</t>
  </si>
  <si>
    <t>跌井铺砌</t>
  </si>
  <si>
    <t>一字墙铺砌</t>
  </si>
  <si>
    <t>一字墙护坡</t>
  </si>
  <si>
    <t>一字墙截水墙</t>
  </si>
  <si>
    <t>抹面</t>
  </si>
  <si>
    <t>涵身沉降缝</t>
  </si>
  <si>
    <t>涵身接头填充</t>
  </si>
  <si>
    <r>
      <rPr>
        <sz val="10"/>
        <rFont val="SJQY"/>
        <charset val="134"/>
      </rPr>
      <t>,</t>
    </r>
    <r>
      <rPr>
        <sz val="10"/>
        <rFont val="仿宋_GB2312"/>
        <charset val="134"/>
      </rPr>
      <t>8</t>
    </r>
  </si>
  <si>
    <r>
      <rPr>
        <sz val="10"/>
        <rFont val="SJQY"/>
        <charset val="134"/>
      </rPr>
      <t>,</t>
    </r>
    <r>
      <rPr>
        <sz val="10"/>
        <rFont val="仿宋_GB2312"/>
        <charset val="134"/>
      </rPr>
      <t>10</t>
    </r>
  </si>
  <si>
    <r>
      <rPr>
        <sz val="10"/>
        <color rgb="FF000000"/>
        <rFont val="SJQY"/>
        <charset val="134"/>
      </rPr>
      <t>C</t>
    </r>
    <r>
      <rPr>
        <sz val="10"/>
        <color rgb="FF000000"/>
        <rFont val="仿宋_GB2312"/>
        <charset val="134"/>
      </rPr>
      <t>12</t>
    </r>
  </si>
  <si>
    <r>
      <rPr>
        <sz val="10"/>
        <rFont val="宋体"/>
        <charset val="134"/>
      </rPr>
      <t>挖土(m</t>
    </r>
    <r>
      <rPr>
        <vertAlign val="superscript"/>
        <sz val="10"/>
        <rFont val="宋体"/>
        <charset val="134"/>
      </rPr>
      <t>3</t>
    </r>
    <r>
      <rPr>
        <sz val="10"/>
        <rFont val="宋体"/>
        <charset val="134"/>
      </rPr>
      <t>)</t>
    </r>
  </si>
  <si>
    <t>K0+872.700</t>
  </si>
  <si>
    <t>铪圆管涵</t>
  </si>
  <si>
    <t>1-φ0.5</t>
  </si>
  <si>
    <t>挡墙</t>
  </si>
  <si>
    <t>K0+965</t>
  </si>
  <si>
    <t>合   计</t>
  </si>
  <si>
    <t>编制：</t>
  </si>
  <si>
    <t>复核：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</si>
</sst>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  <numFmt numFmtId="178" formatCode="0.0_);[Red]\(0.0\)"/>
    <numFmt numFmtId="179" formatCode="0_ "/>
  </numFmts>
  <fonts count="32">
    <font>
      <sz val="12"/>
      <name val="宋体"/>
      <charset val="134"/>
    </font>
    <font>
      <u/>
      <sz val="2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u/>
      <sz val="22"/>
      <name val="宋体"/>
      <charset val="134"/>
    </font>
    <font>
      <vertAlign val="superscript"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name val="SJQY"/>
      <charset val="134"/>
    </font>
    <font>
      <b/>
      <sz val="12"/>
      <name val="宋体"/>
      <charset val="134"/>
    </font>
    <font>
      <sz val="10"/>
      <color rgb="FF000000"/>
      <name val="SJQY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"/>
      <name val="宋体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0" fillId="3" borderId="2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6" applyNumberFormat="0" applyAlignment="0" applyProtection="0">
      <alignment vertical="center"/>
    </xf>
    <xf numFmtId="0" fontId="19" fillId="5" borderId="27" applyNumberFormat="0" applyAlignment="0" applyProtection="0">
      <alignment vertical="center"/>
    </xf>
    <xf numFmtId="0" fontId="20" fillId="5" borderId="26" applyNumberFormat="0" applyAlignment="0" applyProtection="0">
      <alignment vertical="center"/>
    </xf>
    <xf numFmtId="0" fontId="21" fillId="6" borderId="28" applyNumberFormat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78">
    <xf numFmtId="0" fontId="0" fillId="0" borderId="0" xfId="0"/>
    <xf numFmtId="0" fontId="1" fillId="0" borderId="0" xfId="0" applyFont="1"/>
    <xf numFmtId="0" fontId="0" fillId="0" borderId="0" xfId="0" applyFont="1" applyBorder="1"/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0" xfId="0" applyFont="1" applyBorder="1"/>
    <xf numFmtId="0" fontId="4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7" fontId="3" fillId="0" borderId="9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176" fontId="2" fillId="0" borderId="7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76" fontId="2" fillId="0" borderId="13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176" fontId="2" fillId="0" borderId="7" xfId="0" applyNumberFormat="1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/>
    </xf>
    <xf numFmtId="176" fontId="2" fillId="0" borderId="16" xfId="0" applyNumberFormat="1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/>
    <xf numFmtId="0" fontId="2" fillId="0" borderId="18" xfId="0" applyFont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178" fontId="2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177" fontId="6" fillId="0" borderId="7" xfId="0" applyNumberFormat="1" applyFont="1" applyFill="1" applyBorder="1" applyAlignment="1">
      <alignment horizontal="center" vertical="center"/>
    </xf>
    <xf numFmtId="177" fontId="3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179" fontId="2" fillId="0" borderId="7" xfId="0" applyNumberFormat="1" applyFont="1" applyBorder="1" applyAlignment="1">
      <alignment horizontal="center" vertical="center"/>
    </xf>
    <xf numFmtId="176" fontId="2" fillId="0" borderId="13" xfId="0" applyNumberFormat="1" applyFont="1" applyBorder="1"/>
    <xf numFmtId="179" fontId="3" fillId="0" borderId="10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628650</xdr:colOff>
      <xdr:row>32</xdr:row>
      <xdr:rowOff>25400</xdr:rowOff>
    </xdr:from>
    <xdr:to>
      <xdr:col>3</xdr:col>
      <xdr:colOff>499110</xdr:colOff>
      <xdr:row>32</xdr:row>
      <xdr:rowOff>395605</xdr:rowOff>
    </xdr:to>
    <xdr:pic>
      <xdr:nvPicPr>
        <xdr:cNvPr id="2" name="图片 1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992630" y="8648700"/>
          <a:ext cx="632460" cy="3702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15</xdr:col>
      <xdr:colOff>619125</xdr:colOff>
      <xdr:row>32</xdr:row>
      <xdr:rowOff>25400</xdr:rowOff>
    </xdr:from>
    <xdr:to>
      <xdr:col>17</xdr:col>
      <xdr:colOff>0</xdr:colOff>
      <xdr:row>32</xdr:row>
      <xdr:rowOff>395605</xdr:rowOff>
    </xdr:to>
    <xdr:pic>
      <xdr:nvPicPr>
        <xdr:cNvPr id="3" name="图片 2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329035" y="8648700"/>
          <a:ext cx="832485" cy="37020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A33"/>
  <sheetViews>
    <sheetView tabSelected="1" view="pageBreakPreview" zoomScaleNormal="100" workbookViewId="0">
      <selection activeCell="AM16" sqref="AM16"/>
    </sheetView>
  </sheetViews>
  <sheetFormatPr defaultColWidth="7.7" defaultRowHeight="20" customHeight="1"/>
  <cols>
    <col min="1" max="1" width="6.2" style="4" customWidth="1"/>
    <col min="2" max="2" width="11.7" style="4" customWidth="1"/>
    <col min="3" max="3" width="10" style="4" customWidth="1"/>
    <col min="4" max="4" width="7.7" style="4" customWidth="1"/>
    <col min="5" max="5" width="9.7" style="4" customWidth="1"/>
    <col min="6" max="19" width="9.525" style="4" customWidth="1"/>
    <col min="20" max="20" width="1.33333333333333" style="8" customWidth="1"/>
    <col min="21" max="21" width="5.75" style="4" customWidth="1"/>
    <col min="22" max="22" width="12.2" style="4" customWidth="1"/>
    <col min="23" max="25" width="9.225" style="4" customWidth="1"/>
    <col min="26" max="26" width="8.125" style="4" customWidth="1"/>
    <col min="27" max="28" width="8.875" style="4" customWidth="1"/>
    <col min="29" max="33" width="9.225" style="4" customWidth="1"/>
    <col min="34" max="37" width="8.625" style="4" customWidth="1"/>
    <col min="38" max="38" width="8.25" style="4" customWidth="1"/>
    <col min="39" max="39" width="8.125" style="4" customWidth="1"/>
    <col min="40" max="40" width="8.75" style="4" customWidth="1"/>
    <col min="41" max="16382" width="7.7" style="4" customWidth="1"/>
    <col min="16383" max="16384" width="7.7" style="4"/>
  </cols>
  <sheetData>
    <row r="1" s="1" customFormat="1" ht="33" customHeight="1" spans="1:40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34"/>
      <c r="U1" s="9" t="s">
        <v>1</v>
      </c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</row>
    <row r="2" s="2" customFormat="1" customHeight="1" spans="1:40">
      <c r="A2" s="10"/>
      <c r="B2" s="10"/>
      <c r="C2" s="10"/>
      <c r="D2" s="10"/>
      <c r="E2" s="10"/>
      <c r="F2" s="10"/>
      <c r="G2" s="10"/>
      <c r="H2" s="10"/>
      <c r="I2" s="31"/>
      <c r="J2" s="29"/>
      <c r="K2" s="29"/>
      <c r="L2" s="29"/>
      <c r="M2" s="29"/>
      <c r="N2" s="29"/>
      <c r="O2" s="28"/>
      <c r="P2" s="28"/>
      <c r="Q2" s="33" t="s">
        <v>2</v>
      </c>
      <c r="R2" s="33"/>
      <c r="S2" s="33"/>
      <c r="T2" s="29"/>
      <c r="U2" s="10"/>
      <c r="V2" s="10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8"/>
      <c r="AJ2" s="28"/>
      <c r="AK2" s="28"/>
      <c r="AL2" s="28"/>
      <c r="AM2" s="33"/>
      <c r="AN2" s="33"/>
    </row>
    <row r="3" s="3" customFormat="1" customHeight="1" spans="1:40">
      <c r="A3" s="10" t="s">
        <v>3</v>
      </c>
      <c r="B3" s="10"/>
      <c r="C3" s="10"/>
      <c r="D3" s="10"/>
      <c r="E3" s="10"/>
      <c r="F3" s="10"/>
      <c r="G3" s="10"/>
      <c r="H3" s="10"/>
      <c r="I3" s="31"/>
      <c r="J3" s="29"/>
      <c r="K3" s="29"/>
      <c r="L3" s="29"/>
      <c r="M3" s="29"/>
      <c r="N3" s="29"/>
      <c r="O3" s="28"/>
      <c r="P3" s="28"/>
      <c r="Q3" s="33" t="s">
        <v>4</v>
      </c>
      <c r="R3" s="33"/>
      <c r="S3" s="33"/>
      <c r="T3" s="29"/>
      <c r="U3" s="35" t="str">
        <f>A3</f>
        <v>横州市云表镇宿龙至邓圩公路(φ0.5铪圆管涵)</v>
      </c>
      <c r="V3" s="35"/>
      <c r="W3" s="35"/>
      <c r="X3" s="35"/>
      <c r="Y3" s="35"/>
      <c r="Z3" s="35"/>
      <c r="AA3" s="35"/>
      <c r="AB3" s="35"/>
      <c r="AC3" s="35"/>
      <c r="AD3" s="35"/>
      <c r="AE3" s="29"/>
      <c r="AF3" s="29"/>
      <c r="AG3" s="29"/>
      <c r="AH3" s="29"/>
      <c r="AI3" s="28"/>
      <c r="AJ3" s="28"/>
      <c r="AK3" s="28"/>
      <c r="AL3" s="28"/>
      <c r="AM3" s="33" t="s">
        <v>5</v>
      </c>
      <c r="AN3" s="33"/>
    </row>
    <row r="4" s="4" customFormat="1" customHeight="1" spans="1:40">
      <c r="A4" s="11" t="s">
        <v>6</v>
      </c>
      <c r="B4" s="12" t="s">
        <v>7</v>
      </c>
      <c r="C4" s="12" t="s">
        <v>8</v>
      </c>
      <c r="D4" s="12" t="s">
        <v>9</v>
      </c>
      <c r="E4" s="12" t="s">
        <v>10</v>
      </c>
      <c r="F4" s="12" t="s">
        <v>11</v>
      </c>
      <c r="G4" s="12" t="s">
        <v>12</v>
      </c>
      <c r="H4" s="12"/>
      <c r="I4" s="12" t="s">
        <v>13</v>
      </c>
      <c r="J4" s="12"/>
      <c r="K4" s="12"/>
      <c r="L4" s="12"/>
      <c r="M4" s="12"/>
      <c r="N4" s="12"/>
      <c r="O4" s="12"/>
      <c r="P4" s="12"/>
      <c r="Q4" s="12"/>
      <c r="R4" s="12"/>
      <c r="S4" s="36"/>
      <c r="T4" s="37"/>
      <c r="U4" s="11" t="s">
        <v>6</v>
      </c>
      <c r="V4" s="12" t="s">
        <v>7</v>
      </c>
      <c r="W4" s="38" t="s">
        <v>13</v>
      </c>
      <c r="X4" s="38"/>
      <c r="Y4" s="38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36" t="s">
        <v>14</v>
      </c>
    </row>
    <row r="5" s="4" customFormat="1" ht="33" customHeight="1" spans="1:40">
      <c r="A5" s="13"/>
      <c r="B5" s="14"/>
      <c r="C5" s="14"/>
      <c r="D5" s="14"/>
      <c r="E5" s="14"/>
      <c r="F5" s="14"/>
      <c r="G5" s="15" t="s">
        <v>15</v>
      </c>
      <c r="H5" s="15" t="s">
        <v>16</v>
      </c>
      <c r="I5" s="14" t="s">
        <v>17</v>
      </c>
      <c r="J5" s="14" t="s">
        <v>18</v>
      </c>
      <c r="K5" s="14" t="s">
        <v>17</v>
      </c>
      <c r="L5" s="17" t="s">
        <v>19</v>
      </c>
      <c r="M5" s="17"/>
      <c r="N5" s="17"/>
      <c r="O5" s="17"/>
      <c r="P5" s="17"/>
      <c r="Q5" s="17"/>
      <c r="R5" s="17"/>
      <c r="S5" s="39"/>
      <c r="T5" s="37"/>
      <c r="U5" s="13"/>
      <c r="V5" s="14"/>
      <c r="W5" s="17" t="s">
        <v>19</v>
      </c>
      <c r="X5" s="17"/>
      <c r="Y5" s="17"/>
      <c r="Z5" s="56" t="s">
        <v>20</v>
      </c>
      <c r="AA5" s="57" t="s">
        <v>21</v>
      </c>
      <c r="AB5" s="58"/>
      <c r="AC5" s="17" t="s">
        <v>22</v>
      </c>
      <c r="AD5" s="15" t="s">
        <v>23</v>
      </c>
      <c r="AE5" s="59" t="s">
        <v>24</v>
      </c>
      <c r="AF5" s="60"/>
      <c r="AG5" s="67" t="s">
        <v>25</v>
      </c>
      <c r="AH5" s="68" t="s">
        <v>26</v>
      </c>
      <c r="AI5" s="69" t="s">
        <v>27</v>
      </c>
      <c r="AJ5" s="70" t="s">
        <v>28</v>
      </c>
      <c r="AK5" s="70" t="s">
        <v>29</v>
      </c>
      <c r="AL5" s="70" t="s">
        <v>30</v>
      </c>
      <c r="AM5" s="70" t="s">
        <v>31</v>
      </c>
      <c r="AN5" s="41"/>
    </row>
    <row r="6" s="4" customFormat="1" ht="33" customHeight="1" spans="1:40">
      <c r="A6" s="16"/>
      <c r="B6" s="17"/>
      <c r="C6" s="17"/>
      <c r="D6" s="17"/>
      <c r="E6" s="17"/>
      <c r="F6" s="17"/>
      <c r="G6" s="18"/>
      <c r="H6" s="18"/>
      <c r="I6" s="17" t="s">
        <v>32</v>
      </c>
      <c r="J6" s="17" t="s">
        <v>33</v>
      </c>
      <c r="K6" s="17" t="s">
        <v>34</v>
      </c>
      <c r="L6" s="14" t="s">
        <v>35</v>
      </c>
      <c r="M6" s="14" t="s">
        <v>36</v>
      </c>
      <c r="N6" s="14" t="s">
        <v>37</v>
      </c>
      <c r="O6" s="14" t="s">
        <v>38</v>
      </c>
      <c r="P6" s="14" t="s">
        <v>39</v>
      </c>
      <c r="Q6" s="40" t="s">
        <v>40</v>
      </c>
      <c r="R6" s="17" t="s">
        <v>41</v>
      </c>
      <c r="S6" s="41" t="s">
        <v>42</v>
      </c>
      <c r="T6" s="42"/>
      <c r="U6" s="16"/>
      <c r="V6" s="17"/>
      <c r="W6" s="43" t="s">
        <v>43</v>
      </c>
      <c r="X6" s="43" t="s">
        <v>44</v>
      </c>
      <c r="Y6" s="43" t="s">
        <v>45</v>
      </c>
      <c r="Z6" s="61" t="s">
        <v>46</v>
      </c>
      <c r="AA6" s="17" t="s">
        <v>47</v>
      </c>
      <c r="AB6" s="17" t="s">
        <v>48</v>
      </c>
      <c r="AC6" s="17"/>
      <c r="AD6" s="14"/>
      <c r="AE6" s="62" t="s">
        <v>49</v>
      </c>
      <c r="AF6" s="62" t="s">
        <v>50</v>
      </c>
      <c r="AG6" s="71" t="s">
        <v>51</v>
      </c>
      <c r="AH6" s="43" t="s">
        <v>52</v>
      </c>
      <c r="AI6" s="72"/>
      <c r="AJ6" s="73"/>
      <c r="AK6" s="73"/>
      <c r="AL6" s="73"/>
      <c r="AM6" s="73"/>
      <c r="AN6" s="39"/>
    </row>
    <row r="7" s="5" customFormat="1" customHeight="1" spans="1:79">
      <c r="A7" s="19">
        <f t="shared" ref="A7:R7" si="0">COLUMN()</f>
        <v>1</v>
      </c>
      <c r="B7" s="20">
        <f t="shared" si="0"/>
        <v>2</v>
      </c>
      <c r="C7" s="20">
        <f t="shared" si="0"/>
        <v>3</v>
      </c>
      <c r="D7" s="20">
        <f t="shared" si="0"/>
        <v>4</v>
      </c>
      <c r="E7" s="20">
        <f t="shared" si="0"/>
        <v>5</v>
      </c>
      <c r="F7" s="20">
        <f t="shared" si="0"/>
        <v>6</v>
      </c>
      <c r="G7" s="20">
        <f t="shared" si="0"/>
        <v>7</v>
      </c>
      <c r="H7" s="20">
        <f t="shared" si="0"/>
        <v>8</v>
      </c>
      <c r="I7" s="20">
        <f t="shared" si="0"/>
        <v>9</v>
      </c>
      <c r="J7" s="20">
        <f t="shared" si="0"/>
        <v>10</v>
      </c>
      <c r="K7" s="20">
        <f t="shared" si="0"/>
        <v>11</v>
      </c>
      <c r="L7" s="20">
        <f t="shared" si="0"/>
        <v>12</v>
      </c>
      <c r="M7" s="20">
        <f t="shared" si="0"/>
        <v>13</v>
      </c>
      <c r="N7" s="20">
        <f t="shared" si="0"/>
        <v>14</v>
      </c>
      <c r="O7" s="20">
        <f t="shared" si="0"/>
        <v>15</v>
      </c>
      <c r="P7" s="20">
        <f t="shared" si="0"/>
        <v>16</v>
      </c>
      <c r="Q7" s="20">
        <f t="shared" si="0"/>
        <v>17</v>
      </c>
      <c r="R7" s="20">
        <f t="shared" si="0"/>
        <v>18</v>
      </c>
      <c r="S7" s="44">
        <v>19</v>
      </c>
      <c r="T7" s="45"/>
      <c r="U7" s="19">
        <v>20</v>
      </c>
      <c r="V7" s="20">
        <v>21</v>
      </c>
      <c r="W7" s="20">
        <v>22</v>
      </c>
      <c r="X7" s="20">
        <v>23</v>
      </c>
      <c r="Y7" s="20">
        <v>24</v>
      </c>
      <c r="Z7" s="20">
        <v>25</v>
      </c>
      <c r="AA7" s="20">
        <v>26</v>
      </c>
      <c r="AB7" s="20">
        <v>27</v>
      </c>
      <c r="AC7" s="20">
        <v>28</v>
      </c>
      <c r="AD7" s="20">
        <v>29</v>
      </c>
      <c r="AE7" s="20">
        <v>30</v>
      </c>
      <c r="AF7" s="20">
        <v>31</v>
      </c>
      <c r="AG7" s="20">
        <v>32</v>
      </c>
      <c r="AH7" s="20">
        <v>33</v>
      </c>
      <c r="AI7" s="20">
        <v>34</v>
      </c>
      <c r="AJ7" s="20">
        <v>35</v>
      </c>
      <c r="AK7" s="20">
        <v>36</v>
      </c>
      <c r="AL7" s="20">
        <v>37</v>
      </c>
      <c r="AM7" s="20">
        <v>38</v>
      </c>
      <c r="AN7" s="44">
        <v>39</v>
      </c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</row>
    <row r="8" s="4" customFormat="1" customHeight="1" spans="1:40">
      <c r="A8" s="21">
        <v>1</v>
      </c>
      <c r="B8" s="22" t="s">
        <v>53</v>
      </c>
      <c r="C8" s="22" t="s">
        <v>54</v>
      </c>
      <c r="D8" s="23">
        <v>90</v>
      </c>
      <c r="E8" s="22" t="s">
        <v>55</v>
      </c>
      <c r="F8" s="23">
        <v>10.5</v>
      </c>
      <c r="G8" s="22" t="s">
        <v>56</v>
      </c>
      <c r="H8" s="22" t="s">
        <v>56</v>
      </c>
      <c r="I8" s="32">
        <v>0.281192708700909</v>
      </c>
      <c r="J8" s="32">
        <v>1.51454925192502</v>
      </c>
      <c r="K8" s="32">
        <v>8.4443589433886</v>
      </c>
      <c r="L8" s="32">
        <v>1.05327459443938</v>
      </c>
      <c r="M8" s="32">
        <v>1.31325059340359</v>
      </c>
      <c r="N8" s="32">
        <v>0.730724412563496</v>
      </c>
      <c r="O8" s="32">
        <v>0.189053918776707</v>
      </c>
      <c r="P8" s="32">
        <v>0.485857460624272</v>
      </c>
      <c r="Q8" s="32">
        <v>0.0926573338123679</v>
      </c>
      <c r="R8" s="32"/>
      <c r="S8" s="46"/>
      <c r="T8" s="47"/>
      <c r="U8" s="21">
        <f>A8</f>
        <v>1</v>
      </c>
      <c r="V8" s="48" t="str">
        <f>B8</f>
        <v>K0+872.700</v>
      </c>
      <c r="W8" s="32"/>
      <c r="X8" s="32"/>
      <c r="Y8" s="32"/>
      <c r="Z8" s="32"/>
      <c r="AA8" s="32">
        <v>1.2864254872049</v>
      </c>
      <c r="AB8" s="32">
        <v>1.16615919301253</v>
      </c>
      <c r="AC8" s="32">
        <v>3.1101767270539</v>
      </c>
      <c r="AD8" s="32">
        <f>2.1*F8-AC8</f>
        <v>18.9398232729461</v>
      </c>
      <c r="AE8" s="63">
        <f>22.1*10+11.74*1</f>
        <v>232.74</v>
      </c>
      <c r="AF8" s="63"/>
      <c r="AG8" s="74"/>
      <c r="AH8" s="75">
        <v>54</v>
      </c>
      <c r="AI8" s="32">
        <f>0.5*9</f>
        <v>4.5</v>
      </c>
      <c r="AJ8" s="32">
        <f>ROUND(5*4.5*0.18,1)</f>
        <v>4.1</v>
      </c>
      <c r="AK8" s="32">
        <f>ROUND(5*4.6*0.05,1)</f>
        <v>1.2</v>
      </c>
      <c r="AL8" s="32">
        <f>5*4.5</f>
        <v>22.5</v>
      </c>
      <c r="AM8" s="32">
        <f>5*4.6</f>
        <v>23</v>
      </c>
      <c r="AN8" s="76"/>
    </row>
    <row r="9" s="4" customFormat="1" customHeight="1" spans="1:40">
      <c r="A9" s="21">
        <v>2</v>
      </c>
      <c r="B9" s="22" t="s">
        <v>57</v>
      </c>
      <c r="C9" s="22" t="s">
        <v>54</v>
      </c>
      <c r="D9" s="23">
        <v>90</v>
      </c>
      <c r="E9" s="22" t="s">
        <v>55</v>
      </c>
      <c r="F9" s="23">
        <v>9</v>
      </c>
      <c r="G9" s="22" t="s">
        <v>56</v>
      </c>
      <c r="H9" s="22" t="s">
        <v>56</v>
      </c>
      <c r="I9" s="32">
        <v>0.09875</v>
      </c>
      <c r="J9" s="32">
        <v>1.29735210222644</v>
      </c>
      <c r="K9" s="32">
        <v>7.99997161628129</v>
      </c>
      <c r="L9" s="32"/>
      <c r="M9" s="32"/>
      <c r="N9" s="32"/>
      <c r="O9" s="32"/>
      <c r="P9" s="32"/>
      <c r="Q9" s="32"/>
      <c r="R9" s="49"/>
      <c r="S9" s="50"/>
      <c r="T9" s="47"/>
      <c r="U9" s="21">
        <f>A9</f>
        <v>2</v>
      </c>
      <c r="V9" s="48" t="str">
        <f>B9</f>
        <v>K0+965</v>
      </c>
      <c r="W9" s="49"/>
      <c r="X9" s="49"/>
      <c r="Y9" s="49"/>
      <c r="Z9" s="49"/>
      <c r="AA9" s="32">
        <v>0.643212743602448</v>
      </c>
      <c r="AB9" s="32">
        <v>1.16615919301253</v>
      </c>
      <c r="AC9" s="32">
        <v>2.79915905434851</v>
      </c>
      <c r="AD9" s="32">
        <f>2.1*F9-AC9</f>
        <v>16.1008409456515</v>
      </c>
      <c r="AE9" s="64">
        <f>22.1*9+11.74*0</f>
        <v>198.9</v>
      </c>
      <c r="AF9" s="63"/>
      <c r="AG9" s="74"/>
      <c r="AH9" s="75">
        <v>42</v>
      </c>
      <c r="AI9" s="32">
        <f>0.5*7</f>
        <v>3.5</v>
      </c>
      <c r="AJ9" s="32">
        <f>ROUND(5*4.5*0.18,1)</f>
        <v>4.1</v>
      </c>
      <c r="AK9" s="32">
        <f>ROUND(5*4.6*0.05,1)</f>
        <v>1.2</v>
      </c>
      <c r="AL9" s="32">
        <f>5*4.5</f>
        <v>22.5</v>
      </c>
      <c r="AM9" s="32">
        <f>5*4.6</f>
        <v>23</v>
      </c>
      <c r="AN9" s="76"/>
    </row>
    <row r="10" s="4" customFormat="1" customHeight="1" spans="1:40">
      <c r="A10" s="21"/>
      <c r="B10" s="22"/>
      <c r="C10" s="22"/>
      <c r="D10" s="23"/>
      <c r="E10" s="22"/>
      <c r="F10" s="23"/>
      <c r="G10" s="22"/>
      <c r="H10" s="22"/>
      <c r="I10" s="32"/>
      <c r="J10" s="32"/>
      <c r="K10" s="32"/>
      <c r="L10" s="32"/>
      <c r="M10" s="32"/>
      <c r="N10" s="32"/>
      <c r="O10" s="32"/>
      <c r="P10" s="32"/>
      <c r="Q10" s="51"/>
      <c r="R10" s="32"/>
      <c r="S10" s="46"/>
      <c r="T10" s="47"/>
      <c r="U10" s="21"/>
      <c r="V10" s="22"/>
      <c r="W10" s="32"/>
      <c r="X10" s="32"/>
      <c r="Y10" s="32"/>
      <c r="Z10" s="32"/>
      <c r="AA10" s="32"/>
      <c r="AB10" s="32"/>
      <c r="AC10" s="32"/>
      <c r="AD10" s="32"/>
      <c r="AE10" s="32"/>
      <c r="AF10" s="63"/>
      <c r="AG10" s="63"/>
      <c r="AH10" s="32"/>
      <c r="AI10" s="32"/>
      <c r="AJ10" s="32"/>
      <c r="AK10" s="32"/>
      <c r="AL10" s="32"/>
      <c r="AM10" s="32"/>
      <c r="AN10" s="76"/>
    </row>
    <row r="11" s="4" customFormat="1" customHeight="1" spans="1:40">
      <c r="A11" s="21"/>
      <c r="B11" s="22"/>
      <c r="C11" s="22"/>
      <c r="D11" s="22"/>
      <c r="E11" s="22"/>
      <c r="F11" s="22"/>
      <c r="G11" s="22"/>
      <c r="H11" s="22"/>
      <c r="I11" s="32"/>
      <c r="J11" s="32"/>
      <c r="K11" s="32"/>
      <c r="L11" s="32"/>
      <c r="M11" s="32"/>
      <c r="N11" s="32"/>
      <c r="O11" s="32"/>
      <c r="P11" s="32"/>
      <c r="Q11" s="51"/>
      <c r="R11" s="32"/>
      <c r="S11" s="46"/>
      <c r="T11" s="47"/>
      <c r="U11" s="21"/>
      <c r="V11" s="2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76"/>
    </row>
    <row r="12" s="4" customFormat="1" customHeight="1" spans="1:40">
      <c r="A12" s="21"/>
      <c r="B12" s="22"/>
      <c r="C12" s="22"/>
      <c r="D12" s="22"/>
      <c r="E12" s="22"/>
      <c r="F12" s="22"/>
      <c r="G12" s="22"/>
      <c r="H12" s="22"/>
      <c r="I12" s="32"/>
      <c r="J12" s="32"/>
      <c r="K12" s="32"/>
      <c r="L12" s="32"/>
      <c r="M12" s="32"/>
      <c r="N12" s="32"/>
      <c r="O12" s="32"/>
      <c r="P12" s="32"/>
      <c r="Q12" s="51"/>
      <c r="R12" s="32"/>
      <c r="S12" s="46"/>
      <c r="T12" s="47"/>
      <c r="U12" s="21"/>
      <c r="V12" s="2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76"/>
    </row>
    <row r="13" s="4" customFormat="1" customHeight="1" spans="1:40">
      <c r="A13" s="21"/>
      <c r="B13" s="22"/>
      <c r="C13" s="22"/>
      <c r="D13" s="22"/>
      <c r="E13" s="22"/>
      <c r="F13" s="22"/>
      <c r="G13" s="22"/>
      <c r="H13" s="22"/>
      <c r="I13" s="32"/>
      <c r="J13" s="32"/>
      <c r="K13" s="32"/>
      <c r="L13" s="32"/>
      <c r="M13" s="32"/>
      <c r="N13" s="32"/>
      <c r="O13" s="32"/>
      <c r="P13" s="32"/>
      <c r="Q13" s="51"/>
      <c r="R13" s="32"/>
      <c r="S13" s="46"/>
      <c r="T13" s="47"/>
      <c r="U13" s="21"/>
      <c r="V13" s="2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76"/>
    </row>
    <row r="14" s="4" customFormat="1" customHeight="1" spans="1:40">
      <c r="A14" s="21"/>
      <c r="B14" s="22"/>
      <c r="C14" s="22"/>
      <c r="D14" s="22"/>
      <c r="E14" s="22"/>
      <c r="F14" s="22"/>
      <c r="G14" s="22"/>
      <c r="H14" s="22"/>
      <c r="I14" s="32"/>
      <c r="J14" s="32"/>
      <c r="K14" s="32"/>
      <c r="L14" s="32"/>
      <c r="M14" s="32"/>
      <c r="N14" s="32"/>
      <c r="O14" s="32"/>
      <c r="P14" s="32"/>
      <c r="Q14" s="51"/>
      <c r="R14" s="32"/>
      <c r="S14" s="46"/>
      <c r="T14" s="47"/>
      <c r="U14" s="21"/>
      <c r="V14" s="2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76"/>
    </row>
    <row r="15" s="4" customFormat="1" customHeight="1" spans="1:40">
      <c r="A15" s="21"/>
      <c r="B15" s="22"/>
      <c r="C15" s="22"/>
      <c r="D15" s="22"/>
      <c r="E15" s="22"/>
      <c r="F15" s="22"/>
      <c r="G15" s="22"/>
      <c r="H15" s="22"/>
      <c r="I15" s="32"/>
      <c r="J15" s="32"/>
      <c r="K15" s="32"/>
      <c r="L15" s="32"/>
      <c r="M15" s="32"/>
      <c r="N15" s="32"/>
      <c r="O15" s="32"/>
      <c r="P15" s="32"/>
      <c r="Q15" s="51"/>
      <c r="R15" s="32"/>
      <c r="S15" s="46"/>
      <c r="T15" s="47"/>
      <c r="U15" s="21"/>
      <c r="V15" s="2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76"/>
    </row>
    <row r="16" s="4" customFormat="1" customHeight="1" spans="1:40">
      <c r="A16" s="21"/>
      <c r="B16" s="22"/>
      <c r="C16" s="22"/>
      <c r="D16" s="22"/>
      <c r="E16" s="22"/>
      <c r="F16" s="22"/>
      <c r="G16" s="22"/>
      <c r="H16" s="22"/>
      <c r="I16" s="32"/>
      <c r="J16" s="32"/>
      <c r="K16" s="32"/>
      <c r="L16" s="32"/>
      <c r="M16" s="32"/>
      <c r="N16" s="32"/>
      <c r="O16" s="32"/>
      <c r="P16" s="32"/>
      <c r="Q16" s="51"/>
      <c r="R16" s="32"/>
      <c r="S16" s="46"/>
      <c r="T16" s="47"/>
      <c r="U16" s="21"/>
      <c r="V16" s="2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76"/>
    </row>
    <row r="17" s="4" customFormat="1" customHeight="1" spans="1:40">
      <c r="A17" s="21"/>
      <c r="B17" s="22"/>
      <c r="C17" s="22"/>
      <c r="D17" s="22"/>
      <c r="E17" s="22"/>
      <c r="F17" s="22"/>
      <c r="G17" s="22"/>
      <c r="H17" s="22"/>
      <c r="I17" s="32"/>
      <c r="J17" s="32"/>
      <c r="K17" s="32"/>
      <c r="L17" s="32"/>
      <c r="M17" s="32"/>
      <c r="N17" s="32"/>
      <c r="O17" s="32"/>
      <c r="P17" s="32"/>
      <c r="Q17" s="51"/>
      <c r="R17" s="32"/>
      <c r="S17" s="46"/>
      <c r="T17" s="47"/>
      <c r="U17" s="21"/>
      <c r="V17" s="2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76"/>
    </row>
    <row r="18" s="4" customFormat="1" customHeight="1" spans="1:40">
      <c r="A18" s="21"/>
      <c r="B18" s="22"/>
      <c r="C18" s="22"/>
      <c r="D18" s="22"/>
      <c r="E18" s="22"/>
      <c r="F18" s="22"/>
      <c r="G18" s="22"/>
      <c r="H18" s="22"/>
      <c r="I18" s="32"/>
      <c r="J18" s="32"/>
      <c r="K18" s="32"/>
      <c r="L18" s="32"/>
      <c r="M18" s="32"/>
      <c r="N18" s="32"/>
      <c r="O18" s="32"/>
      <c r="P18" s="32"/>
      <c r="Q18" s="51"/>
      <c r="R18" s="32"/>
      <c r="S18" s="46"/>
      <c r="T18" s="47"/>
      <c r="U18" s="21"/>
      <c r="V18" s="2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76"/>
    </row>
    <row r="19" s="4" customFormat="1" customHeight="1" spans="1:40">
      <c r="A19" s="21"/>
      <c r="B19" s="22"/>
      <c r="C19" s="22"/>
      <c r="D19" s="22"/>
      <c r="E19" s="22"/>
      <c r="F19" s="22"/>
      <c r="G19" s="22"/>
      <c r="H19" s="22"/>
      <c r="I19" s="32"/>
      <c r="J19" s="32"/>
      <c r="K19" s="32"/>
      <c r="L19" s="32"/>
      <c r="M19" s="32"/>
      <c r="N19" s="32"/>
      <c r="O19" s="32"/>
      <c r="P19" s="32"/>
      <c r="Q19" s="51"/>
      <c r="R19" s="32"/>
      <c r="S19" s="46"/>
      <c r="T19" s="47"/>
      <c r="U19" s="21"/>
      <c r="V19" s="2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76"/>
    </row>
    <row r="20" s="4" customFormat="1" customHeight="1" spans="1:40">
      <c r="A20" s="21"/>
      <c r="B20" s="22"/>
      <c r="C20" s="22"/>
      <c r="D20" s="22"/>
      <c r="E20" s="22"/>
      <c r="F20" s="22"/>
      <c r="G20" s="22"/>
      <c r="H20" s="22"/>
      <c r="I20" s="32"/>
      <c r="J20" s="32"/>
      <c r="K20" s="32"/>
      <c r="L20" s="32"/>
      <c r="M20" s="32"/>
      <c r="N20" s="32"/>
      <c r="O20" s="32"/>
      <c r="P20" s="32"/>
      <c r="Q20" s="51"/>
      <c r="R20" s="32"/>
      <c r="S20" s="46"/>
      <c r="T20" s="47"/>
      <c r="U20" s="21"/>
      <c r="V20" s="2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76"/>
    </row>
    <row r="21" s="4" customFormat="1" customHeight="1" spans="1:40">
      <c r="A21" s="21"/>
      <c r="B21" s="22"/>
      <c r="C21" s="22"/>
      <c r="D21" s="22"/>
      <c r="E21" s="22"/>
      <c r="F21" s="22"/>
      <c r="G21" s="22"/>
      <c r="H21" s="22"/>
      <c r="I21" s="32"/>
      <c r="J21" s="32"/>
      <c r="K21" s="32"/>
      <c r="L21" s="32"/>
      <c r="M21" s="32"/>
      <c r="N21" s="32"/>
      <c r="O21" s="32"/>
      <c r="P21" s="32"/>
      <c r="Q21" s="51"/>
      <c r="R21" s="32"/>
      <c r="S21" s="46"/>
      <c r="T21" s="47"/>
      <c r="U21" s="21"/>
      <c r="V21" s="2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76"/>
    </row>
    <row r="22" s="4" customFormat="1" customHeight="1" spans="1:40">
      <c r="A22" s="21"/>
      <c r="B22" s="22"/>
      <c r="C22" s="22"/>
      <c r="D22" s="22"/>
      <c r="E22" s="22"/>
      <c r="F22" s="22"/>
      <c r="G22" s="22"/>
      <c r="H22" s="22"/>
      <c r="I22" s="32"/>
      <c r="J22" s="32"/>
      <c r="K22" s="32"/>
      <c r="L22" s="32"/>
      <c r="M22" s="32"/>
      <c r="N22" s="32"/>
      <c r="O22" s="32"/>
      <c r="P22" s="32"/>
      <c r="Q22" s="51"/>
      <c r="R22" s="32"/>
      <c r="S22" s="46"/>
      <c r="T22" s="47"/>
      <c r="U22" s="21"/>
      <c r="V22" s="2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76"/>
    </row>
    <row r="23" s="4" customFormat="1" customHeight="1" spans="1:40">
      <c r="A23" s="21"/>
      <c r="B23" s="22"/>
      <c r="C23" s="22"/>
      <c r="D23" s="22"/>
      <c r="E23" s="22"/>
      <c r="F23" s="22"/>
      <c r="G23" s="22"/>
      <c r="H23" s="22"/>
      <c r="I23" s="32"/>
      <c r="J23" s="32"/>
      <c r="K23" s="32"/>
      <c r="L23" s="32"/>
      <c r="M23" s="32"/>
      <c r="N23" s="32"/>
      <c r="O23" s="32"/>
      <c r="P23" s="32"/>
      <c r="Q23" s="51"/>
      <c r="R23" s="32"/>
      <c r="S23" s="46"/>
      <c r="T23" s="47"/>
      <c r="U23" s="21"/>
      <c r="V23" s="2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76"/>
    </row>
    <row r="24" s="4" customFormat="1" customHeight="1" spans="1:40">
      <c r="A24" s="21"/>
      <c r="B24" s="22"/>
      <c r="C24" s="22"/>
      <c r="D24" s="22"/>
      <c r="E24" s="22"/>
      <c r="F24" s="22"/>
      <c r="G24" s="22"/>
      <c r="H24" s="22"/>
      <c r="I24" s="32"/>
      <c r="J24" s="32"/>
      <c r="K24" s="32"/>
      <c r="L24" s="32"/>
      <c r="M24" s="32"/>
      <c r="N24" s="32"/>
      <c r="O24" s="32"/>
      <c r="P24" s="32"/>
      <c r="Q24" s="51"/>
      <c r="R24" s="32"/>
      <c r="S24" s="46"/>
      <c r="T24" s="47"/>
      <c r="U24" s="21"/>
      <c r="V24" s="2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76"/>
    </row>
    <row r="25" s="4" customFormat="1" customHeight="1" spans="1:40">
      <c r="A25" s="21"/>
      <c r="B25" s="22"/>
      <c r="C25" s="22"/>
      <c r="D25" s="22"/>
      <c r="E25" s="22"/>
      <c r="F25" s="22"/>
      <c r="G25" s="22"/>
      <c r="H25" s="22"/>
      <c r="I25" s="32"/>
      <c r="J25" s="32"/>
      <c r="K25" s="32"/>
      <c r="L25" s="32"/>
      <c r="M25" s="32"/>
      <c r="N25" s="32"/>
      <c r="O25" s="32"/>
      <c r="P25" s="32"/>
      <c r="Q25" s="51"/>
      <c r="R25" s="32"/>
      <c r="S25" s="46"/>
      <c r="T25" s="47"/>
      <c r="U25" s="21"/>
      <c r="V25" s="2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76"/>
    </row>
    <row r="26" s="4" customFormat="1" customHeight="1" spans="1:40">
      <c r="A26" s="21"/>
      <c r="B26" s="22"/>
      <c r="C26" s="22"/>
      <c r="D26" s="22"/>
      <c r="E26" s="22"/>
      <c r="F26" s="22"/>
      <c r="G26" s="22"/>
      <c r="H26" s="22"/>
      <c r="I26" s="32"/>
      <c r="J26" s="32"/>
      <c r="K26" s="32"/>
      <c r="L26" s="32"/>
      <c r="M26" s="32"/>
      <c r="N26" s="32"/>
      <c r="O26" s="32"/>
      <c r="P26" s="32"/>
      <c r="Q26" s="51"/>
      <c r="R26" s="32"/>
      <c r="S26" s="46"/>
      <c r="T26" s="47"/>
      <c r="U26" s="21"/>
      <c r="V26" s="2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76"/>
    </row>
    <row r="27" s="4" customFormat="1" customHeight="1" spans="1:40">
      <c r="A27" s="21"/>
      <c r="B27" s="22"/>
      <c r="C27" s="22"/>
      <c r="D27" s="22"/>
      <c r="E27" s="22"/>
      <c r="F27" s="22"/>
      <c r="G27" s="22"/>
      <c r="H27" s="22"/>
      <c r="I27" s="32"/>
      <c r="J27" s="32"/>
      <c r="K27" s="32"/>
      <c r="L27" s="32"/>
      <c r="M27" s="32"/>
      <c r="N27" s="32"/>
      <c r="O27" s="32"/>
      <c r="P27" s="32"/>
      <c r="Q27" s="51"/>
      <c r="R27" s="32"/>
      <c r="S27" s="46"/>
      <c r="T27" s="47"/>
      <c r="U27" s="21"/>
      <c r="V27" s="2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76"/>
    </row>
    <row r="28" s="4" customFormat="1" customHeight="1" spans="1:40">
      <c r="A28" s="21"/>
      <c r="B28" s="22"/>
      <c r="C28" s="22"/>
      <c r="D28" s="22"/>
      <c r="E28" s="22"/>
      <c r="F28" s="22"/>
      <c r="G28" s="22"/>
      <c r="H28" s="22"/>
      <c r="I28" s="32"/>
      <c r="J28" s="32"/>
      <c r="K28" s="32"/>
      <c r="L28" s="32"/>
      <c r="M28" s="32"/>
      <c r="N28" s="32"/>
      <c r="O28" s="32"/>
      <c r="P28" s="32"/>
      <c r="Q28" s="51"/>
      <c r="R28" s="32"/>
      <c r="S28" s="46"/>
      <c r="T28" s="47"/>
      <c r="U28" s="21"/>
      <c r="V28" s="2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76"/>
    </row>
    <row r="29" s="4" customFormat="1" customHeight="1" spans="1:40">
      <c r="A29" s="21"/>
      <c r="B29" s="22"/>
      <c r="C29" s="22"/>
      <c r="D29" s="22"/>
      <c r="E29" s="22"/>
      <c r="F29" s="22"/>
      <c r="G29" s="22"/>
      <c r="H29" s="22"/>
      <c r="I29" s="32"/>
      <c r="J29" s="32"/>
      <c r="K29" s="32"/>
      <c r="L29" s="32"/>
      <c r="M29" s="32"/>
      <c r="N29" s="32"/>
      <c r="O29" s="32"/>
      <c r="P29" s="32"/>
      <c r="Q29" s="51"/>
      <c r="R29" s="32"/>
      <c r="S29" s="46"/>
      <c r="T29" s="47"/>
      <c r="U29" s="21"/>
      <c r="V29" s="2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76"/>
    </row>
    <row r="30" s="4" customFormat="1" customHeight="1" spans="1:40">
      <c r="A30" s="21"/>
      <c r="B30" s="22"/>
      <c r="C30" s="22"/>
      <c r="D30" s="22"/>
      <c r="E30" s="22"/>
      <c r="F30" s="22"/>
      <c r="G30" s="22"/>
      <c r="H30" s="22"/>
      <c r="I30" s="32"/>
      <c r="J30" s="32"/>
      <c r="K30" s="32"/>
      <c r="L30" s="32"/>
      <c r="M30" s="32"/>
      <c r="N30" s="32"/>
      <c r="O30" s="32"/>
      <c r="P30" s="32"/>
      <c r="Q30" s="51"/>
      <c r="R30" s="32"/>
      <c r="S30" s="46"/>
      <c r="T30" s="47"/>
      <c r="U30" s="21"/>
      <c r="V30" s="2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76"/>
    </row>
    <row r="31" s="4" customFormat="1" customHeight="1" spans="1:40">
      <c r="A31" s="21"/>
      <c r="B31" s="22"/>
      <c r="C31" s="22"/>
      <c r="D31" s="22"/>
      <c r="E31" s="22"/>
      <c r="F31" s="22"/>
      <c r="G31" s="22"/>
      <c r="H31" s="22"/>
      <c r="I31" s="32"/>
      <c r="J31" s="32"/>
      <c r="K31" s="32"/>
      <c r="L31" s="32"/>
      <c r="M31" s="32"/>
      <c r="N31" s="32"/>
      <c r="O31" s="32"/>
      <c r="P31" s="32"/>
      <c r="Q31" s="51"/>
      <c r="R31" s="32"/>
      <c r="S31" s="46"/>
      <c r="T31" s="47"/>
      <c r="U31" s="21"/>
      <c r="V31" s="2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76"/>
    </row>
    <row r="32" s="6" customFormat="1" customHeight="1" spans="1:40">
      <c r="A32" s="24" t="s">
        <v>58</v>
      </c>
      <c r="B32" s="25"/>
      <c r="C32" s="25"/>
      <c r="D32" s="25"/>
      <c r="E32" s="25"/>
      <c r="F32" s="26">
        <f>SUM(F8:F31)</f>
        <v>19.5</v>
      </c>
      <c r="G32" s="25"/>
      <c r="H32" s="27"/>
      <c r="I32" s="26">
        <f t="shared" ref="I32:M32" si="1">SUM(I8:I31)</f>
        <v>0.379942708700909</v>
      </c>
      <c r="J32" s="26">
        <f t="shared" si="1"/>
        <v>2.81190135415146</v>
      </c>
      <c r="K32" s="26">
        <f t="shared" si="1"/>
        <v>16.4443305596699</v>
      </c>
      <c r="L32" s="26">
        <f t="shared" si="1"/>
        <v>1.05327459443938</v>
      </c>
      <c r="M32" s="26">
        <f t="shared" si="1"/>
        <v>1.31325059340359</v>
      </c>
      <c r="N32" s="26">
        <f t="shared" ref="N32:Q32" si="2">SUM(N8:N31)</f>
        <v>0.730724412563496</v>
      </c>
      <c r="O32" s="26">
        <f t="shared" si="2"/>
        <v>0.189053918776707</v>
      </c>
      <c r="P32" s="26">
        <f t="shared" si="2"/>
        <v>0.485857460624272</v>
      </c>
      <c r="Q32" s="26">
        <f t="shared" si="2"/>
        <v>0.0926573338123679</v>
      </c>
      <c r="R32" s="26"/>
      <c r="S32" s="52"/>
      <c r="T32" s="53"/>
      <c r="U32" s="24" t="s">
        <v>58</v>
      </c>
      <c r="V32" s="25"/>
      <c r="W32" s="26"/>
      <c r="X32" s="26"/>
      <c r="Y32" s="26"/>
      <c r="Z32" s="26"/>
      <c r="AA32" s="26">
        <f t="shared" ref="W32:AE32" si="3">SUM(AA8:AA31)</f>
        <v>1.92963823080735</v>
      </c>
      <c r="AB32" s="26">
        <f t="shared" si="3"/>
        <v>2.33231838602506</v>
      </c>
      <c r="AC32" s="26">
        <f t="shared" si="3"/>
        <v>5.90933578140241</v>
      </c>
      <c r="AD32" s="26">
        <f t="shared" si="3"/>
        <v>35.0406642185976</v>
      </c>
      <c r="AE32" s="65">
        <f t="shared" si="3"/>
        <v>431.64</v>
      </c>
      <c r="AF32" s="26"/>
      <c r="AG32" s="26"/>
      <c r="AH32" s="77">
        <f t="shared" ref="AH32:AM32" si="4">SUM(AH8:AH31)</f>
        <v>96</v>
      </c>
      <c r="AI32" s="26">
        <f t="shared" si="4"/>
        <v>8</v>
      </c>
      <c r="AJ32" s="26">
        <f t="shared" si="4"/>
        <v>8.2</v>
      </c>
      <c r="AK32" s="26">
        <f t="shared" si="4"/>
        <v>2.4</v>
      </c>
      <c r="AL32" s="26">
        <f t="shared" si="4"/>
        <v>45</v>
      </c>
      <c r="AM32" s="26">
        <f t="shared" si="4"/>
        <v>46</v>
      </c>
      <c r="AN32" s="52"/>
    </row>
    <row r="33" s="7" customFormat="1" ht="32" customHeight="1" spans="1:39">
      <c r="A33" s="28"/>
      <c r="B33" s="29"/>
      <c r="C33" s="30" t="s">
        <v>59</v>
      </c>
      <c r="D33" s="29"/>
      <c r="E33" s="29"/>
      <c r="F33" s="29"/>
      <c r="G33" s="28"/>
      <c r="H33" s="28"/>
      <c r="I33" s="28"/>
      <c r="J33" s="28"/>
      <c r="P33" s="33" t="s">
        <v>60</v>
      </c>
      <c r="T33" s="54"/>
      <c r="U33" s="28"/>
      <c r="V33" s="29"/>
      <c r="W33" s="33"/>
      <c r="AD33" s="66"/>
      <c r="AE33" s="66"/>
      <c r="AF33" s="66"/>
      <c r="AG33" s="66"/>
      <c r="AH33" s="28"/>
      <c r="AI33" s="28"/>
      <c r="AJ33" s="33"/>
      <c r="AK33" s="33"/>
      <c r="AL33" s="33"/>
      <c r="AM33" s="66"/>
    </row>
  </sheetData>
  <mergeCells count="37">
    <mergeCell ref="A1:S1"/>
    <mergeCell ref="U1:AN1"/>
    <mergeCell ref="A2:H2"/>
    <mergeCell ref="Q2:S2"/>
    <mergeCell ref="AM2:AN2"/>
    <mergeCell ref="A3:H3"/>
    <mergeCell ref="Q3:S3"/>
    <mergeCell ref="U3:AD3"/>
    <mergeCell ref="AM3:AN3"/>
    <mergeCell ref="G4:H4"/>
    <mergeCell ref="I4:S4"/>
    <mergeCell ref="W4:AM4"/>
    <mergeCell ref="L5:S5"/>
    <mergeCell ref="W5:Y5"/>
    <mergeCell ref="AA5:AB5"/>
    <mergeCell ref="AE5:AF5"/>
    <mergeCell ref="A32:B32"/>
    <mergeCell ref="U32:V32"/>
    <mergeCell ref="D33:F33"/>
    <mergeCell ref="A4:A6"/>
    <mergeCell ref="B4:B6"/>
    <mergeCell ref="C4:C6"/>
    <mergeCell ref="D4:D6"/>
    <mergeCell ref="E4:E6"/>
    <mergeCell ref="F4:F6"/>
    <mergeCell ref="G5:G6"/>
    <mergeCell ref="H5:H6"/>
    <mergeCell ref="U4:U6"/>
    <mergeCell ref="V4:V6"/>
    <mergeCell ref="AC5:AC6"/>
    <mergeCell ref="AD5:AD6"/>
    <mergeCell ref="AI5:AI6"/>
    <mergeCell ref="AJ5:AJ6"/>
    <mergeCell ref="AK5:AK6"/>
    <mergeCell ref="AL5:AL6"/>
    <mergeCell ref="AM5:AM6"/>
    <mergeCell ref="AN4:AN6"/>
  </mergeCells>
  <pageMargins left="0.984027777777778" right="0.590277777777778" top="0.786805555555556" bottom="0.511805555555556" header="0.826388888888889" footer="0.747916666666667"/>
  <pageSetup paperSize="8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0.5管节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2003-10-09T13:00:00Z</dcterms:created>
  <cp:lastPrinted>2007-05-09T03:20:00Z</cp:lastPrinted>
  <dcterms:modified xsi:type="dcterms:W3CDTF">2024-01-02T02:58:37Z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CF4475E8A8ED40959A838F0C51DDC189</vt:lpwstr>
  </property>
</Properties>
</file>