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Sheet1!$A$1:$AH$38</definedName>
  </definedNames>
  <calcPr calcId="144525"/>
</workbook>
</file>

<file path=xl/sharedStrings.xml><?xml version="1.0" encoding="utf-8"?>
<sst xmlns="http://schemas.openxmlformats.org/spreadsheetml/2006/main" count="60" uniqueCount="51">
  <si>
    <t>安全设施工程数量汇总表</t>
  </si>
  <si>
    <t xml:space="preserve">              （数量表）</t>
  </si>
  <si>
    <t>SⅡ-8</t>
  </si>
  <si>
    <t>（标志牌）</t>
  </si>
  <si>
    <t>横州市平朗镇池鹏村委会那深13-20组村屯道路</t>
  </si>
  <si>
    <t>第 1 页   共 2 页</t>
  </si>
  <si>
    <t>第 2 页   共 2 页</t>
  </si>
  <si>
    <t>序
号</t>
  </si>
  <si>
    <t>工程
名称</t>
  </si>
  <si>
    <t>规格</t>
  </si>
  <si>
    <t>单位</t>
  </si>
  <si>
    <t>数量</t>
  </si>
  <si>
    <t>砼（m³）</t>
  </si>
  <si>
    <t>钢筋（㎏）</t>
  </si>
  <si>
    <t>油漆
（㎏）</t>
  </si>
  <si>
    <t>路面
标线面积
（㎡）</t>
  </si>
  <si>
    <t>反光膜
（㎡）</t>
  </si>
  <si>
    <t>柱帽
（㎏）</t>
  </si>
  <si>
    <t>钢管
（㎏）</t>
  </si>
  <si>
    <t>爆闪灯  (套)</t>
  </si>
  <si>
    <t>标志
类型</t>
  </si>
  <si>
    <t>数量
（块）</t>
  </si>
  <si>
    <t>基础</t>
  </si>
  <si>
    <t>钢管  
立柱
（㎏）</t>
  </si>
  <si>
    <t>标志版
（㎏）</t>
  </si>
  <si>
    <t>滑动  铝槽
（㎏）</t>
  </si>
  <si>
    <t>其他  材料
（㎏）</t>
  </si>
  <si>
    <t>备注</t>
  </si>
  <si>
    <t>C15</t>
  </si>
  <si>
    <t>C20</t>
  </si>
  <si>
    <t>C25</t>
  </si>
  <si>
    <t>C30</t>
  </si>
  <si>
    <t>φ6.5</t>
  </si>
  <si>
    <t>φ8</t>
  </si>
  <si>
    <t>φ14</t>
  </si>
  <si>
    <t>φ16</t>
  </si>
  <si>
    <t>C20砼
（m³）</t>
  </si>
  <si>
    <t>C25砼
（m³）</t>
  </si>
  <si>
    <t>φ8
（㎏）</t>
  </si>
  <si>
    <t>φ14
（㎏）</t>
  </si>
  <si>
    <t>其他材料
（㎏）</t>
  </si>
  <si>
    <t>项目标志牌</t>
  </si>
  <si>
    <t>(长80cm×宽40cm×厚4cm)</t>
  </si>
  <si>
    <t>块</t>
  </si>
  <si>
    <r>
      <rPr>
        <sz val="10"/>
        <color theme="1"/>
        <rFont val="宋体"/>
        <charset val="134"/>
        <scheme val="minor"/>
      </rPr>
      <t>φ600</t>
    </r>
    <r>
      <rPr>
        <sz val="10"/>
        <color theme="1"/>
        <rFont val="Arial"/>
        <charset val="134"/>
      </rPr>
      <t>×</t>
    </r>
    <r>
      <rPr>
        <sz val="10"/>
        <color theme="1"/>
        <rFont val="宋体"/>
        <charset val="134"/>
        <scheme val="minor"/>
      </rPr>
      <t>5单柱式限速标志牌</t>
    </r>
  </si>
  <si>
    <t>详见标准图</t>
  </si>
  <si>
    <t>百米桩</t>
  </si>
  <si>
    <t>合 计</t>
  </si>
  <si>
    <t>编制：</t>
  </si>
  <si>
    <t>复核：</t>
  </si>
  <si>
    <t>△700x5单柱式陡坡标志牌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</si>
</sst>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0_ "/>
  </numFmts>
  <fonts count="27">
    <font>
      <sz val="11"/>
      <color theme="1"/>
      <name val="宋体"/>
      <charset val="134"/>
      <scheme val="minor"/>
    </font>
    <font>
      <b/>
      <u/>
      <sz val="20"/>
      <color theme="1"/>
      <name val="黑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3" fillId="0" borderId="20" applyNumberFormat="0" applyFill="0" applyAlignment="0" applyProtection="0">
      <alignment vertical="center"/>
    </xf>
    <xf numFmtId="0" fontId="14" fillId="0" borderId="2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22" applyNumberFormat="0" applyAlignment="0" applyProtection="0">
      <alignment vertical="center"/>
    </xf>
    <xf numFmtId="0" fontId="16" fillId="5" borderId="23" applyNumberFormat="0" applyAlignment="0" applyProtection="0">
      <alignment vertical="center"/>
    </xf>
    <xf numFmtId="0" fontId="17" fillId="5" borderId="22" applyNumberFormat="0" applyAlignment="0" applyProtection="0">
      <alignment vertical="center"/>
    </xf>
    <xf numFmtId="0" fontId="18" fillId="6" borderId="24" applyNumberFormat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78" fontId="4" fillId="0" borderId="11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77" fontId="3" fillId="2" borderId="4" xfId="0" applyNumberFormat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3" xfId="0" applyFont="1" applyBorder="1" applyAlignment="1">
      <alignment horizontal="center" vertical="center"/>
    </xf>
    <xf numFmtId="177" fontId="3" fillId="0" borderId="15" xfId="0" applyNumberFormat="1" applyFont="1" applyBorder="1" applyAlignment="1">
      <alignment horizontal="center" vertical="center"/>
    </xf>
    <xf numFmtId="177" fontId="3" fillId="2" borderId="15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429895</xdr:colOff>
      <xdr:row>37</xdr:row>
      <xdr:rowOff>12065</xdr:rowOff>
    </xdr:from>
    <xdr:to>
      <xdr:col>4</xdr:col>
      <xdr:colOff>538480</xdr:colOff>
      <xdr:row>37</xdr:row>
      <xdr:rowOff>300355</xdr:rowOff>
    </xdr:to>
    <xdr:pic>
      <xdr:nvPicPr>
        <xdr:cNvPr id="6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068445" y="9114790"/>
          <a:ext cx="58483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815975</xdr:colOff>
      <xdr:row>37</xdr:row>
      <xdr:rowOff>13970</xdr:rowOff>
    </xdr:from>
    <xdr:to>
      <xdr:col>16</xdr:col>
      <xdr:colOff>25400</xdr:colOff>
      <xdr:row>37</xdr:row>
      <xdr:rowOff>302260</xdr:rowOff>
    </xdr:to>
    <xdr:pic>
      <xdr:nvPicPr>
        <xdr:cNvPr id="7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2065000" y="9116695"/>
          <a:ext cx="733425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21</xdr:col>
      <xdr:colOff>1189990</xdr:colOff>
      <xdr:row>37</xdr:row>
      <xdr:rowOff>13970</xdr:rowOff>
    </xdr:from>
    <xdr:to>
      <xdr:col>22</xdr:col>
      <xdr:colOff>573405</xdr:colOff>
      <xdr:row>37</xdr:row>
      <xdr:rowOff>302260</xdr:rowOff>
    </xdr:to>
    <xdr:pic>
      <xdr:nvPicPr>
        <xdr:cNvPr id="2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544540" y="9116695"/>
          <a:ext cx="574040" cy="288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30</xdr:col>
      <xdr:colOff>542290</xdr:colOff>
      <xdr:row>37</xdr:row>
      <xdr:rowOff>12700</xdr:rowOff>
    </xdr:from>
    <xdr:to>
      <xdr:col>31</xdr:col>
      <xdr:colOff>476885</xdr:colOff>
      <xdr:row>37</xdr:row>
      <xdr:rowOff>300990</xdr:rowOff>
    </xdr:to>
    <xdr:pic>
      <xdr:nvPicPr>
        <xdr:cNvPr id="3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6688415" y="9115425"/>
          <a:ext cx="744220" cy="2882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41"/>
  <sheetViews>
    <sheetView showGridLines="0" showZeros="0" tabSelected="1" view="pageBreakPreview" zoomScaleNormal="85" workbookViewId="0">
      <selection activeCell="E8" sqref="E8"/>
    </sheetView>
  </sheetViews>
  <sheetFormatPr defaultColWidth="9" defaultRowHeight="20.1" customHeight="1"/>
  <cols>
    <col min="1" max="1" width="4.375" style="6" customWidth="1"/>
    <col min="2" max="2" width="21.25" style="6" customWidth="1"/>
    <col min="3" max="3" width="22.125" style="6" customWidth="1"/>
    <col min="4" max="4" width="6.25" style="6" customWidth="1"/>
    <col min="5" max="5" width="7.5" style="6" customWidth="1"/>
    <col min="6" max="6" width="9" style="6" customWidth="1"/>
    <col min="7" max="7" width="9.875" style="6"/>
    <col min="8" max="9" width="8.625" style="6" customWidth="1"/>
    <col min="10" max="11" width="10.875" style="6" customWidth="1"/>
    <col min="12" max="12" width="10.625" style="6" customWidth="1"/>
    <col min="13" max="13" width="9" style="6"/>
    <col min="14" max="14" width="8.625" style="6" customWidth="1"/>
    <col min="15" max="15" width="11.375" style="6" customWidth="1"/>
    <col min="16" max="18" width="8.625" style="6" customWidth="1"/>
    <col min="19" max="19" width="9" style="6"/>
    <col min="20" max="20" width="4.375" style="6" customWidth="1"/>
    <col min="21" max="21" width="29.5" style="6" customWidth="1"/>
    <col min="22" max="22" width="15.625" style="6" customWidth="1"/>
    <col min="23" max="23" width="9.875" style="6"/>
    <col min="24" max="27" width="13.625" style="6" customWidth="1"/>
    <col min="28" max="28" width="12.5" style="6" customWidth="1"/>
    <col min="29" max="29" width="12.25" style="6" customWidth="1"/>
    <col min="30" max="34" width="10.625" style="6" customWidth="1"/>
    <col min="35" max="16384" width="9" style="6"/>
  </cols>
  <sheetData>
    <row r="1" s="1" customFormat="1" ht="25.25" customHeight="1" spans="1:20">
      <c r="A1" s="1" t="s">
        <v>0</v>
      </c>
      <c r="T1" s="1" t="str">
        <f>A1</f>
        <v>安全设施工程数量汇总表</v>
      </c>
    </row>
    <row r="2" s="2" customFormat="1" ht="12" customHeight="1" spans="7:20">
      <c r="G2" s="7"/>
      <c r="H2" s="8" t="s">
        <v>1</v>
      </c>
      <c r="I2" s="8"/>
      <c r="J2" s="8"/>
      <c r="K2" s="7"/>
      <c r="L2" s="7"/>
      <c r="M2" s="7"/>
      <c r="Q2" s="2" t="s">
        <v>2</v>
      </c>
      <c r="T2" s="2" t="s">
        <v>3</v>
      </c>
    </row>
    <row r="3" s="3" customFormat="1" ht="14.5" customHeight="1" spans="1:35">
      <c r="A3" s="9" t="s">
        <v>4</v>
      </c>
      <c r="B3" s="9"/>
      <c r="C3" s="9"/>
      <c r="D3" s="9"/>
      <c r="E3" s="9"/>
      <c r="F3" s="9"/>
      <c r="G3" s="9"/>
      <c r="H3" s="9"/>
      <c r="I3" s="9"/>
      <c r="J3" s="9"/>
      <c r="K3" s="9"/>
      <c r="Q3" s="3" t="s">
        <v>5</v>
      </c>
      <c r="T3" s="9" t="str">
        <f>A3</f>
        <v>横州市平朗镇池鹏村委会那深13-20组村屯道路</v>
      </c>
      <c r="U3" s="9"/>
      <c r="V3" s="9"/>
      <c r="W3" s="9"/>
      <c r="X3" s="9"/>
      <c r="Y3" s="9"/>
      <c r="Z3" s="9"/>
      <c r="AA3" s="9"/>
      <c r="AB3" s="9"/>
      <c r="AF3" s="3" t="s">
        <v>6</v>
      </c>
      <c r="AI3" s="44"/>
    </row>
    <row r="4" s="4" customFormat="1" ht="19" customHeight="1" spans="1:34">
      <c r="A4" s="10" t="s">
        <v>7</v>
      </c>
      <c r="B4" s="11" t="s">
        <v>8</v>
      </c>
      <c r="C4" s="12" t="s">
        <v>9</v>
      </c>
      <c r="D4" s="12" t="s">
        <v>10</v>
      </c>
      <c r="E4" s="12" t="s">
        <v>11</v>
      </c>
      <c r="F4" s="12" t="s">
        <v>12</v>
      </c>
      <c r="G4" s="12"/>
      <c r="H4" s="12"/>
      <c r="I4" s="12"/>
      <c r="J4" s="12" t="s">
        <v>13</v>
      </c>
      <c r="K4" s="12"/>
      <c r="L4" s="12"/>
      <c r="M4" s="12"/>
      <c r="N4" s="11" t="s">
        <v>14</v>
      </c>
      <c r="O4" s="11" t="s">
        <v>15</v>
      </c>
      <c r="P4" s="11" t="s">
        <v>16</v>
      </c>
      <c r="Q4" s="11" t="s">
        <v>17</v>
      </c>
      <c r="R4" s="11" t="s">
        <v>18</v>
      </c>
      <c r="S4" s="31" t="s">
        <v>19</v>
      </c>
      <c r="T4" s="10" t="s">
        <v>7</v>
      </c>
      <c r="U4" s="11" t="s">
        <v>20</v>
      </c>
      <c r="V4" s="12" t="s">
        <v>9</v>
      </c>
      <c r="W4" s="11" t="s">
        <v>21</v>
      </c>
      <c r="X4" s="32" t="s">
        <v>22</v>
      </c>
      <c r="Y4" s="42"/>
      <c r="Z4" s="42"/>
      <c r="AA4" s="42"/>
      <c r="AB4" s="43"/>
      <c r="AC4" s="11" t="s">
        <v>23</v>
      </c>
      <c r="AD4" s="11" t="s">
        <v>24</v>
      </c>
      <c r="AE4" s="11" t="s">
        <v>25</v>
      </c>
      <c r="AF4" s="11" t="s">
        <v>26</v>
      </c>
      <c r="AG4" s="11" t="s">
        <v>16</v>
      </c>
      <c r="AH4" s="45" t="s">
        <v>27</v>
      </c>
    </row>
    <row r="5" s="4" customFormat="1" ht="38" customHeight="1" spans="1:34">
      <c r="A5" s="13"/>
      <c r="B5" s="14"/>
      <c r="C5" s="15"/>
      <c r="D5" s="14"/>
      <c r="E5" s="14"/>
      <c r="F5" s="14" t="s">
        <v>28</v>
      </c>
      <c r="G5" s="14" t="s">
        <v>29</v>
      </c>
      <c r="H5" s="14" t="s">
        <v>30</v>
      </c>
      <c r="I5" s="14" t="s">
        <v>31</v>
      </c>
      <c r="J5" s="14" t="s">
        <v>32</v>
      </c>
      <c r="K5" s="14" t="s">
        <v>33</v>
      </c>
      <c r="L5" s="14" t="s">
        <v>34</v>
      </c>
      <c r="M5" s="14" t="s">
        <v>35</v>
      </c>
      <c r="N5" s="30"/>
      <c r="O5" s="14"/>
      <c r="P5" s="14"/>
      <c r="Q5" s="14"/>
      <c r="R5" s="14"/>
      <c r="S5" s="33"/>
      <c r="T5" s="13"/>
      <c r="U5" s="14"/>
      <c r="V5" s="14"/>
      <c r="W5" s="14"/>
      <c r="X5" s="30" t="s">
        <v>36</v>
      </c>
      <c r="Y5" s="30" t="s">
        <v>37</v>
      </c>
      <c r="Z5" s="30" t="s">
        <v>38</v>
      </c>
      <c r="AA5" s="30" t="s">
        <v>39</v>
      </c>
      <c r="AB5" s="30" t="s">
        <v>40</v>
      </c>
      <c r="AC5" s="14"/>
      <c r="AD5" s="14"/>
      <c r="AE5" s="14"/>
      <c r="AF5" s="14"/>
      <c r="AG5" s="14"/>
      <c r="AH5" s="33"/>
    </row>
    <row r="6" s="3" customFormat="1" ht="19" customHeight="1" spans="1:34">
      <c r="A6" s="16">
        <v>1</v>
      </c>
      <c r="B6" s="17" t="s">
        <v>41</v>
      </c>
      <c r="C6" s="18" t="s">
        <v>42</v>
      </c>
      <c r="D6" s="19" t="s">
        <v>43</v>
      </c>
      <c r="E6" s="18">
        <v>1</v>
      </c>
      <c r="F6" s="18"/>
      <c r="G6" s="20">
        <v>0.1</v>
      </c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34"/>
      <c r="T6" s="21">
        <v>1</v>
      </c>
      <c r="U6" s="18" t="s">
        <v>44</v>
      </c>
      <c r="V6" s="18" t="s">
        <v>45</v>
      </c>
      <c r="W6" s="18">
        <v>2</v>
      </c>
      <c r="X6" s="35">
        <f>W6*0.16</f>
        <v>0.32</v>
      </c>
      <c r="Y6" s="35">
        <f>W6*0.48</f>
        <v>0.96</v>
      </c>
      <c r="Z6" s="35">
        <f>W6*3.696</f>
        <v>7.392</v>
      </c>
      <c r="AA6" s="35">
        <f>W6*8.52</f>
        <v>17.04</v>
      </c>
      <c r="AB6" s="35">
        <f>W6*(9.94+1.168+0.256)</f>
        <v>22.728</v>
      </c>
      <c r="AC6" s="35">
        <f>W6*(34.385+10.838+7.065)</f>
        <v>104.576</v>
      </c>
      <c r="AD6" s="35">
        <f>W6*2.545</f>
        <v>5.09</v>
      </c>
      <c r="AE6" s="35">
        <f>W6*(0.547+0.822)</f>
        <v>2.738</v>
      </c>
      <c r="AF6" s="35">
        <f>W6*(0.678+1.56+2.22+0.17+0.264+0.192+0.858)</f>
        <v>11.884</v>
      </c>
      <c r="AG6" s="35">
        <f>W6*0.3</f>
        <v>0.6</v>
      </c>
      <c r="AH6" s="46"/>
    </row>
    <row r="7" s="3" customFormat="1" ht="19" customHeight="1" spans="1:34">
      <c r="A7" s="21">
        <v>2</v>
      </c>
      <c r="B7" s="22" t="s">
        <v>46</v>
      </c>
      <c r="C7" s="18" t="s">
        <v>45</v>
      </c>
      <c r="D7" s="19" t="s">
        <v>43</v>
      </c>
      <c r="E7" s="18">
        <v>6</v>
      </c>
      <c r="F7" s="18"/>
      <c r="G7" s="20">
        <f>E7*0.005</f>
        <v>0.03</v>
      </c>
      <c r="H7" s="23"/>
      <c r="I7" s="20"/>
      <c r="J7" s="20">
        <f>E7*0.77</f>
        <v>4.62</v>
      </c>
      <c r="K7" s="18"/>
      <c r="L7" s="18"/>
      <c r="M7" s="18"/>
      <c r="N7" s="18"/>
      <c r="O7" s="18"/>
      <c r="P7" s="18"/>
      <c r="Q7" s="18"/>
      <c r="R7" s="18"/>
      <c r="S7" s="34"/>
      <c r="T7" s="21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34"/>
    </row>
    <row r="8" s="3" customFormat="1" ht="19" customHeight="1" spans="1:34">
      <c r="A8" s="21"/>
      <c r="B8" s="22"/>
      <c r="C8" s="18"/>
      <c r="D8" s="19"/>
      <c r="E8" s="18"/>
      <c r="F8" s="18"/>
      <c r="G8" s="20"/>
      <c r="H8" s="20"/>
      <c r="I8" s="20"/>
      <c r="J8" s="20"/>
      <c r="K8" s="20"/>
      <c r="L8" s="18"/>
      <c r="M8" s="18"/>
      <c r="N8" s="18"/>
      <c r="O8" s="18"/>
      <c r="P8" s="18"/>
      <c r="Q8" s="18"/>
      <c r="R8" s="18"/>
      <c r="S8" s="34"/>
      <c r="T8" s="21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34"/>
    </row>
    <row r="9" s="3" customFormat="1" ht="19" customHeight="1" spans="1:34">
      <c r="A9" s="21"/>
      <c r="B9" s="22"/>
      <c r="C9" s="18"/>
      <c r="D9" s="19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34"/>
      <c r="T9" s="21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34"/>
    </row>
    <row r="10" s="3" customFormat="1" ht="19" customHeight="1" spans="1:34">
      <c r="A10" s="21"/>
      <c r="B10" s="22"/>
      <c r="C10" s="18"/>
      <c r="D10" s="19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34"/>
      <c r="T10" s="21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34"/>
    </row>
    <row r="11" s="3" customFormat="1" ht="19" customHeight="1" spans="1:34">
      <c r="A11" s="21"/>
      <c r="B11" s="22"/>
      <c r="C11" s="18"/>
      <c r="D11" s="19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34"/>
      <c r="T11" s="21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34"/>
    </row>
    <row r="12" s="3" customFormat="1" ht="19" customHeight="1" spans="1:34">
      <c r="A12" s="21"/>
      <c r="B12" s="22"/>
      <c r="C12" s="18"/>
      <c r="D12" s="19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34"/>
      <c r="T12" s="21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34"/>
    </row>
    <row r="13" s="3" customFormat="1" ht="19" customHeight="1" spans="1:34">
      <c r="A13" s="21"/>
      <c r="B13" s="22"/>
      <c r="C13" s="18"/>
      <c r="D13" s="19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34"/>
      <c r="T13" s="21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34"/>
    </row>
    <row r="14" s="3" customFormat="1" ht="19" customHeight="1" spans="1:34">
      <c r="A14" s="21"/>
      <c r="B14" s="22"/>
      <c r="C14" s="18"/>
      <c r="D14" s="19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34"/>
      <c r="T14" s="21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34"/>
    </row>
    <row r="15" s="3" customFormat="1" ht="19" customHeight="1" spans="1:34">
      <c r="A15" s="21"/>
      <c r="B15" s="22"/>
      <c r="C15" s="18"/>
      <c r="D15" s="19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34"/>
      <c r="T15" s="21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34"/>
    </row>
    <row r="16" s="3" customFormat="1" ht="19" customHeight="1" spans="1:34">
      <c r="A16" s="21"/>
      <c r="B16" s="22"/>
      <c r="C16" s="18"/>
      <c r="D16" s="19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34"/>
      <c r="T16" s="21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34"/>
    </row>
    <row r="17" s="3" customFormat="1" ht="19" customHeight="1" spans="1:34">
      <c r="A17" s="21"/>
      <c r="B17" s="22"/>
      <c r="C17" s="18"/>
      <c r="D17" s="19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34"/>
      <c r="T17" s="21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34"/>
    </row>
    <row r="18" s="3" customFormat="1" ht="19" customHeight="1" spans="1:34">
      <c r="A18" s="21"/>
      <c r="B18" s="22"/>
      <c r="C18" s="18"/>
      <c r="D18" s="19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34"/>
      <c r="T18" s="21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34"/>
    </row>
    <row r="19" s="3" customFormat="1" ht="19" customHeight="1" spans="1:34">
      <c r="A19" s="21"/>
      <c r="B19" s="22"/>
      <c r="C19" s="18"/>
      <c r="D19" s="19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34"/>
      <c r="T19" s="21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34"/>
    </row>
    <row r="20" s="3" customFormat="1" ht="19" customHeight="1" spans="1:34">
      <c r="A20" s="21"/>
      <c r="B20" s="22"/>
      <c r="C20" s="18"/>
      <c r="D20" s="19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34"/>
      <c r="T20" s="21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34"/>
    </row>
    <row r="21" s="3" customFormat="1" ht="19" customHeight="1" spans="1:34">
      <c r="A21" s="21"/>
      <c r="B21" s="22"/>
      <c r="C21" s="18"/>
      <c r="D21" s="19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34"/>
      <c r="T21" s="21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34"/>
    </row>
    <row r="22" s="3" customFormat="1" ht="19" customHeight="1" spans="1:34">
      <c r="A22" s="21"/>
      <c r="B22" s="22"/>
      <c r="C22" s="18"/>
      <c r="D22" s="19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34"/>
      <c r="T22" s="21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34"/>
    </row>
    <row r="23" s="3" customFormat="1" ht="19" customHeight="1" spans="1:34">
      <c r="A23" s="21"/>
      <c r="B23" s="22"/>
      <c r="C23" s="18"/>
      <c r="D23" s="19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34"/>
      <c r="T23" s="21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34"/>
    </row>
    <row r="24" s="3" customFormat="1" ht="19" customHeight="1" spans="1:34">
      <c r="A24" s="21"/>
      <c r="B24" s="22"/>
      <c r="C24" s="18"/>
      <c r="D24" s="19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34"/>
      <c r="T24" s="21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34"/>
    </row>
    <row r="25" s="3" customFormat="1" ht="19" customHeight="1" spans="1:34">
      <c r="A25" s="21"/>
      <c r="B25" s="22"/>
      <c r="C25" s="18"/>
      <c r="D25" s="19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34"/>
      <c r="T25" s="21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34"/>
    </row>
    <row r="26" s="3" customFormat="1" ht="19" customHeight="1" spans="1:34">
      <c r="A26" s="21"/>
      <c r="B26" s="22"/>
      <c r="C26" s="18"/>
      <c r="D26" s="19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34"/>
      <c r="T26" s="21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34"/>
    </row>
    <row r="27" s="3" customFormat="1" ht="19" customHeight="1" spans="1:34">
      <c r="A27" s="21"/>
      <c r="B27" s="22"/>
      <c r="C27" s="18"/>
      <c r="D27" s="19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34"/>
      <c r="T27" s="21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34"/>
    </row>
    <row r="28" s="3" customFormat="1" ht="19" customHeight="1" spans="1:34">
      <c r="A28" s="21"/>
      <c r="B28" s="22"/>
      <c r="C28" s="18"/>
      <c r="D28" s="19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34"/>
      <c r="T28" s="21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34"/>
    </row>
    <row r="29" s="3" customFormat="1" ht="19" customHeight="1" spans="1:34">
      <c r="A29" s="21"/>
      <c r="B29" s="22"/>
      <c r="C29" s="18"/>
      <c r="D29" s="19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34"/>
      <c r="T29" s="21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34"/>
    </row>
    <row r="30" s="3" customFormat="1" ht="19" customHeight="1" spans="1:34">
      <c r="A30" s="21"/>
      <c r="B30" s="22"/>
      <c r="C30" s="18"/>
      <c r="D30" s="19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34"/>
      <c r="T30" s="21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34"/>
    </row>
    <row r="31" s="3" customFormat="1" ht="19" customHeight="1" spans="1:34">
      <c r="A31" s="21"/>
      <c r="B31" s="22"/>
      <c r="C31" s="18"/>
      <c r="D31" s="19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34"/>
      <c r="T31" s="21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34"/>
    </row>
    <row r="32" s="3" customFormat="1" ht="19" customHeight="1" spans="1:34">
      <c r="A32" s="21"/>
      <c r="B32" s="22"/>
      <c r="C32" s="18"/>
      <c r="D32" s="19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34"/>
      <c r="T32" s="21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34"/>
    </row>
    <row r="33" s="3" customFormat="1" ht="19" customHeight="1" spans="1:34">
      <c r="A33" s="21"/>
      <c r="B33" s="22"/>
      <c r="C33" s="18"/>
      <c r="D33" s="19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34"/>
      <c r="T33" s="21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34"/>
    </row>
    <row r="34" s="3" customFormat="1" ht="19" customHeight="1" spans="1:34">
      <c r="A34" s="21"/>
      <c r="B34" s="22"/>
      <c r="C34" s="18"/>
      <c r="D34" s="19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34"/>
      <c r="T34" s="21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34"/>
    </row>
    <row r="35" s="3" customFormat="1" ht="19" customHeight="1" spans="1:34">
      <c r="A35" s="21"/>
      <c r="B35" s="22"/>
      <c r="C35" s="18"/>
      <c r="D35" s="19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34"/>
      <c r="T35" s="21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34"/>
    </row>
    <row r="36" s="3" customFormat="1" ht="19" customHeight="1" spans="1:34">
      <c r="A36" s="21"/>
      <c r="B36" s="22"/>
      <c r="C36" s="18"/>
      <c r="D36" s="19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34"/>
      <c r="T36" s="21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34"/>
    </row>
    <row r="37" s="4" customFormat="1" ht="19" customHeight="1" spans="1:34">
      <c r="A37" s="24"/>
      <c r="B37" s="25" t="s">
        <v>47</v>
      </c>
      <c r="C37" s="26"/>
      <c r="D37" s="25"/>
      <c r="E37" s="25"/>
      <c r="F37" s="27"/>
      <c r="G37" s="28">
        <f>SUM(G6:G36)</f>
        <v>0.13</v>
      </c>
      <c r="H37" s="28"/>
      <c r="I37" s="28"/>
      <c r="J37" s="28">
        <f>SUM(J6:J36)</f>
        <v>4.62</v>
      </c>
      <c r="K37" s="28">
        <f>SUM(K6:K36)</f>
        <v>0</v>
      </c>
      <c r="L37" s="27"/>
      <c r="M37" s="27"/>
      <c r="N37" s="27"/>
      <c r="O37" s="27"/>
      <c r="P37" s="25"/>
      <c r="Q37" s="25"/>
      <c r="R37" s="25"/>
      <c r="S37" s="36"/>
      <c r="T37" s="24"/>
      <c r="U37" s="25" t="s">
        <v>47</v>
      </c>
      <c r="V37" s="25"/>
      <c r="W37" s="37">
        <f>SUM(W6:W36)</f>
        <v>2</v>
      </c>
      <c r="X37" s="27">
        <f>SUM(X6:X36)</f>
        <v>0.32</v>
      </c>
      <c r="Y37" s="27">
        <f t="shared" ref="Y37:AG37" si="0">SUM(Y6:Y36)</f>
        <v>0.96</v>
      </c>
      <c r="Z37" s="27">
        <f t="shared" si="0"/>
        <v>7.392</v>
      </c>
      <c r="AA37" s="27">
        <f t="shared" si="0"/>
        <v>17.04</v>
      </c>
      <c r="AB37" s="27">
        <f t="shared" si="0"/>
        <v>22.728</v>
      </c>
      <c r="AC37" s="27">
        <f t="shared" si="0"/>
        <v>104.576</v>
      </c>
      <c r="AD37" s="27">
        <f t="shared" si="0"/>
        <v>5.09</v>
      </c>
      <c r="AE37" s="27">
        <f t="shared" si="0"/>
        <v>2.738</v>
      </c>
      <c r="AF37" s="27">
        <f t="shared" si="0"/>
        <v>11.884</v>
      </c>
      <c r="AG37" s="27">
        <f t="shared" si="0"/>
        <v>0.6</v>
      </c>
      <c r="AH37" s="36"/>
    </row>
    <row r="38" s="3" customFormat="1" ht="25" customHeight="1" spans="3:31">
      <c r="C38" s="29" t="s">
        <v>48</v>
      </c>
      <c r="D38" s="29"/>
      <c r="O38" s="29" t="s">
        <v>49</v>
      </c>
      <c r="V38" s="29" t="s">
        <v>48</v>
      </c>
      <c r="AE38" s="3" t="s">
        <v>49</v>
      </c>
    </row>
    <row r="40" ht="19" customHeight="1"/>
    <row r="41" s="5" customFormat="1" customHeight="1" spans="20:34">
      <c r="T41" s="38">
        <v>2</v>
      </c>
      <c r="U41" s="39" t="s">
        <v>50</v>
      </c>
      <c r="V41" s="40" t="s">
        <v>45</v>
      </c>
      <c r="W41" s="40">
        <v>2</v>
      </c>
      <c r="X41" s="41">
        <f>W41*0.16</f>
        <v>0.32</v>
      </c>
      <c r="Y41" s="41">
        <f>W41*0.48</f>
        <v>0.96</v>
      </c>
      <c r="Z41" s="41">
        <f>W41*3.696</f>
        <v>7.392</v>
      </c>
      <c r="AA41" s="41">
        <f>W41*8.52</f>
        <v>17.04</v>
      </c>
      <c r="AB41" s="41">
        <f>W41*(9.94+1.168+0.256)</f>
        <v>22.728</v>
      </c>
      <c r="AC41" s="41">
        <f>W41*(34.695+10.838+7.065)</f>
        <v>105.196</v>
      </c>
      <c r="AD41" s="41">
        <f>W41*1.958</f>
        <v>3.916</v>
      </c>
      <c r="AE41" s="41">
        <f>W41*(0.711+0.315)</f>
        <v>2.052</v>
      </c>
      <c r="AF41" s="41">
        <f>W41*(0.678+1.04+1.48+0.17+0.176+0.128+0.858)</f>
        <v>9.06</v>
      </c>
      <c r="AG41" s="41">
        <f>W41*0.25</f>
        <v>0.5</v>
      </c>
      <c r="AH41" s="47"/>
    </row>
  </sheetData>
  <mergeCells count="34">
    <mergeCell ref="A1:S1"/>
    <mergeCell ref="T1:AH1"/>
    <mergeCell ref="H2:J2"/>
    <mergeCell ref="Q2:S2"/>
    <mergeCell ref="T2:AH2"/>
    <mergeCell ref="A3:K3"/>
    <mergeCell ref="Q3:S3"/>
    <mergeCell ref="T3:AB3"/>
    <mergeCell ref="AF3:AH3"/>
    <mergeCell ref="F4:I4"/>
    <mergeCell ref="J4:M4"/>
    <mergeCell ref="X4:AB4"/>
    <mergeCell ref="C38:D38"/>
    <mergeCell ref="A4:A5"/>
    <mergeCell ref="B4:B5"/>
    <mergeCell ref="C4:C5"/>
    <mergeCell ref="D4:D5"/>
    <mergeCell ref="E4:E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AC4:AC5"/>
    <mergeCell ref="AD4:AD5"/>
    <mergeCell ref="AE4:AE5"/>
    <mergeCell ref="AF4:AF5"/>
    <mergeCell ref="AG4:AG5"/>
    <mergeCell ref="AH4:AH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阳光★男孩％</cp:lastModifiedBy>
  <dcterms:created xsi:type="dcterms:W3CDTF">2018-02-27T11:14:00Z</dcterms:created>
  <cp:lastPrinted>2020-02-21T09:14:00Z</cp:lastPrinted>
  <dcterms:modified xsi:type="dcterms:W3CDTF">2023-09-10T03:11:41Z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11</vt:lpwstr>
  </property>
  <property fmtid="{D5CDD505-2E9C-101B-9397-08002B2CF9AE}" pid="4" name="ICV">
    <vt:lpwstr>5A6600408DC9432A999AE8FAA4A8EEE1</vt:lpwstr>
  </property>
</Properties>
</file>