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分标一 单基因+遗传基因等" sheetId="1" r:id="rId1"/>
    <sheet name="分标二 全外显子＋药物检测相关等" sheetId="2" r:id="rId2"/>
    <sheet name="分标三 产前诊断与遗传病诊断科、儿科、耳鼻咽喉头颈外科等" sheetId="3" r:id="rId3"/>
  </sheets>
  <definedNames>
    <definedName name="_xlnm._FilterDatabase" localSheetId="0" hidden="1">'分标一 单基因+遗传基因等'!$A$2:$U$33</definedName>
    <definedName name="_xlnm._FilterDatabase" localSheetId="1" hidden="1">'分标二 全外显子＋药物检测相关等'!$A$2:$U$36</definedName>
    <definedName name="_xlnm._FilterDatabase" localSheetId="2" hidden="1">'分标三 产前诊断与遗传病诊断科、儿科、耳鼻咽喉头颈外科等'!$A$2:$U$187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<sst xmlns="http://schemas.openxmlformats.org/spreadsheetml/2006/main" count="1995" uniqueCount="1042">
  <si>
    <t>广西医科大学第一附属医院外送样本检测服务项目清单
分标一 ：单基因＋遗传基因等</t>
  </si>
  <si>
    <t>神经内科免疫包</t>
  </si>
  <si>
    <t>神经内科遗传包</t>
  </si>
  <si>
    <t>神经内科感染包</t>
  </si>
  <si>
    <t>其他</t>
  </si>
  <si>
    <t>备注</t>
  </si>
  <si>
    <t>原清单序号</t>
  </si>
  <si>
    <t>序号</t>
  </si>
  <si>
    <t>当前医嘱名称</t>
  </si>
  <si>
    <t>项目编码</t>
  </si>
  <si>
    <t>检验方法</t>
  </si>
  <si>
    <t>标本类型</t>
  </si>
  <si>
    <t>项目内涵或临床意义</t>
  </si>
  <si>
    <t>对应现行收费项目名称</t>
  </si>
  <si>
    <t>计价单位</t>
  </si>
  <si>
    <t>物价编码收费（元）</t>
  </si>
  <si>
    <t>项目单价（元）</t>
  </si>
  <si>
    <t>外送频率（次/每年）</t>
  </si>
  <si>
    <t>类别</t>
  </si>
  <si>
    <t>总价（元/年）</t>
  </si>
  <si>
    <t>项目名称</t>
  </si>
  <si>
    <t>（CS）共济失调SCA1/2/3/6/7/8/10/12/17/36/DRPLA型/FRDA型基因检测，片段分析</t>
  </si>
  <si>
    <t>250700019*9</t>
  </si>
  <si>
    <t>片段分析</t>
  </si>
  <si>
    <t>EDTA抗凝外周血：3mL</t>
  </si>
  <si>
    <t>需鉴别诊断共济失调的患者。遗传性共济失调(hereditaryataxiaHA)是一大类具有高度临床和遗传异质性、病死率和病残率较高的遗传性神经系统退行性疾病，约占神经系统遗传性疾病的10%~15%。脊髓小脑共济失调（spinalcerebellarataxias,SCA）是一组常染色体显性遗传性疾病，能引起小脑、脊髓小脑束和脑干神经元变性。SCA具有多种亚型，目前在全球分布的SCA亚型包括SCA1、SCA2、SCA3、SCA6、SCA7、SCA8、SCA10、SCA12、SCA17、DRPLA，SCA36型是最近在日本和西班牙家系中报道的SCA新亚型。常染色体隐性遗传小脑性共济失调中最常见的为FRDA型共济失调。遗传性共济失调的临床表现以共济失调为主，主要由相关致病基因的多核苷酸重复扩增引起。通过片段分析技术对SCA1、SCA2、SCA3、SCA6、SCA7、SCA8、SCA10、SCA12、SCA17、SCA36、DRPLA及FRDA进行筛查，对于疾病的诊断、治疗及产前诊断具有重大意义。</t>
  </si>
  <si>
    <t>单基因遗传病基因突变检查</t>
  </si>
  <si>
    <t>每个位点</t>
  </si>
  <si>
    <t>神经内科（遗传）</t>
  </si>
  <si>
    <t>共济失调SCA1/2/3/6/7/8/10/12/17/36/DRPLA型/FRDA型基因检测，片段分析</t>
  </si>
  <si>
    <t>（CS）神经元核内包涵体病NOTCH2NLC基因动态突变检测</t>
  </si>
  <si>
    <t>250700019*6</t>
  </si>
  <si>
    <t>枸橼酸钠或EDTA抗凝剂静脉血2~3ml（不低于2ml），轻轻颠倒混匀，勿使其形成血凝块；</t>
  </si>
  <si>
    <t>本检测经过应用荧光标记的引物对N0TCH2NLC基因的5'UTR区GGC重复序列进行TP-PCR扩增，然后进行毛细管电泳、片段分析，计算其中GGC重复片段的GGC重复数目和GGA间隔序列分布来诊断神经元核内包涵体病。检测结果有助于N0TCH2NLC基因相关神经元核内包涵体病患者的诊断及遗传咨询。</t>
  </si>
  <si>
    <t>神经元核内包涵体病NOTCH2NLC基因动态突变检测</t>
  </si>
  <si>
    <t>（GZ）补送（遗传病）家属样本特定点突变检测</t>
  </si>
  <si>
    <t>250700019*2</t>
  </si>
  <si>
    <t>一代测序</t>
  </si>
  <si>
    <t>全血1-3ml EDTA-K/Na2 或枸橼酸钠抗凝</t>
  </si>
  <si>
    <t>(收费)补送非父母亲属和先证者报告后&gt;2月的父母样本，【应用场景】先证者在金域进行检测中或检测完成后，补送的父母和（或）家属样本进行检测，则按照82873、82874接受（分别针对父母和其他家属样本）。如在先证者检测中或报告后的2个月内补送父母，可以免费验证，超过2个月则按照补送的其他家庭成员样本一样收费验证。注：必须在申请单上注明先证者的条码号，并且强烈要求附本中心报告单（首页即可）一起送检！</t>
  </si>
  <si>
    <t>补送（遗传病）家属样本特定点突变检测</t>
  </si>
  <si>
    <t>（GZ）肯尼迪病AR基因片段分析(CE)</t>
  </si>
  <si>
    <t>全血1-3ml EDTA-K/Na72 或枸橼酸钠抗凝</t>
  </si>
  <si>
    <t>肯尼迪病</t>
  </si>
  <si>
    <t>肯尼迪病AR基因片段分析(CE)</t>
  </si>
  <si>
    <t>CADASIL基因热点变异检测（8个外显子）</t>
  </si>
  <si>
    <t>270700003*5</t>
  </si>
  <si>
    <t>Sanger</t>
  </si>
  <si>
    <t>EDTA抗凝血2~3ml（紫帽管）</t>
  </si>
  <si>
    <t>采用Sanger测序对NOTCH3基因的2、3、4、5、6、8、11、18号等外显子检测（约占70%），用于CADASIL疾病的辅助诊断</t>
  </si>
  <si>
    <t>脱氧核糖核酸(DNA)测序</t>
  </si>
  <si>
    <t>项</t>
  </si>
  <si>
    <t>CADASIL病NOTCH3基因测序检测</t>
  </si>
  <si>
    <t>LHON线粒体基因热点变异检测（3个基因位点）</t>
  </si>
  <si>
    <t>EDTA抗凝血3-5ml（紫帽管）
(建议同时送检先证者及其父母样本)</t>
  </si>
  <si>
    <t>检测线粒体基因的3个基因片段，用于LHON（Leber遗传性视神经病）的辅助诊断</t>
  </si>
  <si>
    <t>线粒体脑肌病LHON型基因测序(Sanger)</t>
  </si>
  <si>
    <t>NGS阳性位点家属验证</t>
  </si>
  <si>
    <t>EDTA抗凝血3-5ml（紫帽管）；10~20ml尿液（专用尿液采集管）；
肌肉组织（黄豆粒大小，2~3粒）
(建议同时送检先证者及其父母样本)</t>
  </si>
  <si>
    <t>用于先证者家属的一代验证</t>
  </si>
  <si>
    <t>家属样本特定点突变检测</t>
  </si>
  <si>
    <t>PAI-1基因检测</t>
  </si>
  <si>
    <t>270700003*3</t>
  </si>
  <si>
    <t>sanger</t>
  </si>
  <si>
    <t>EDTA抗凝血2-3ml，静脉采血，避免溶血，24-48h内冷藏运输</t>
  </si>
  <si>
    <t>该指标用于静脉血栓栓塞症、不明原因病理性妊娠、新生儿暴发性紫癜等疾病的辅助诊断。
相对于5G/5G型，4G/4G突变纯合子及4G基因携带者的血浆中PAI-1水平较高，机体纤溶能力降低，血栓风险增加。</t>
  </si>
  <si>
    <t>纤溶酶原激活物抑制剂1（PAI-1）</t>
  </si>
  <si>
    <t>痴呆与认知障碍相关基因检测（181个基因）</t>
  </si>
  <si>
    <t>270700003*20</t>
  </si>
  <si>
    <t>NGS</t>
  </si>
  <si>
    <t>EDTA抗凝血3-5ml（紫帽管）
(建议同时送检先证者及其父母样本。如先证者NGS检出Sanger阳性位点，则免费验证其父母样本)</t>
  </si>
  <si>
    <t>检测181个致病基因/风险基因，用于临床如阿尔茨海默病、血管性痴呆等变性病痴呆、非变性病痴呆等88种痴呆与认知障碍疾病的辅助诊断</t>
  </si>
  <si>
    <t>阿尔茨海默病相关基因测序</t>
  </si>
  <si>
    <t>低深度全基因组测序（CNV-seq）</t>
  </si>
  <si>
    <t>EDTA抗凝血3-5ml（紫帽管）(建议同时送检先证者及其父母样本）</t>
  </si>
  <si>
    <t>分析23对染色体非整倍体以及&gt;100 kb的染色体拷贝数变异(CNV)，用于全面排查先天畸形/发育迟缓等遗传病的病因。</t>
  </si>
  <si>
    <t>低深度全基因组测序-CNV-seq</t>
  </si>
  <si>
    <t>癫痫整体解决方案（癫痫panel+CNV-seq）</t>
  </si>
  <si>
    <t>270700003*30</t>
  </si>
  <si>
    <t>EDTA抗凝血3-5ml（紫帽管）
（建议同时送检先证者及其父母样本）</t>
  </si>
  <si>
    <t>癫痫相关基因检测（1152个基因）+低深度全基因组测序（CNV-seq）
检测1152个癫痫相关基因和染色体拷贝数变异，用于癫痫的辅助诊断</t>
  </si>
  <si>
    <t>癫痫相关基因检测</t>
  </si>
  <si>
    <t>肝豆状核变性基因热点变异检测（6个外显子）</t>
  </si>
  <si>
    <t>采用Sanger测序对ATP7B基因的3、8、11、12、13、16号外显子（约占67%），用于肝豆状核变性疾病的辅助诊断</t>
  </si>
  <si>
    <t>肝豆状核变性ATP7B基因测序检测</t>
  </si>
  <si>
    <t>肌张力障碍相关基因检测（1114个基因）</t>
  </si>
  <si>
    <t>检测1114个致病基因，用于临床单纯性肌张力障碍、复杂性肌张力障碍、发作性肌张力张障碍等270种肌张力障碍及相关运动障碍疾病的辅助诊断</t>
  </si>
  <si>
    <t>肌张力障碍相关基因测序</t>
  </si>
  <si>
    <t>假肥大型肌营养不良基因检测（NGS+MLPA）</t>
  </si>
  <si>
    <t>NGS+MLPA</t>
  </si>
  <si>
    <t>假肥大型肌营养不良基因检测（NGS小panel）+假肥大型肌营养不良基因检测（高度疑似DMD优选）
NGS单项小panel检测假肥大型肌营养不良（DMD）中存在的SNV/InDel（约占30%），MLPA检测DMD中存在的大片段缺失/重复（约占70%），两种方法学联合用于该疾病的辅助诊断</t>
  </si>
  <si>
    <t>假肥大型肌营养不良基因检测</t>
  </si>
  <si>
    <t>脑血管病相关基因检测（449个基因）</t>
  </si>
  <si>
    <t>检测449个致病基因，用于临床如出血性卒中、缺血性卒中、栓塞、动脉瘤、烟雾病、凝血功能障碍、脂蛋白代谢异常等296种脑血管相关疾病的辅助诊断</t>
  </si>
  <si>
    <t>脑血管遗传病多基因测序</t>
  </si>
  <si>
    <t>帕金森病相关基因检测（303个基因）</t>
  </si>
  <si>
    <t>检测303个致病基因，用于临床如帕金森、肌张力障碍、共济失调、震颤等179种帕金森与运动障碍相关疾病的诊断</t>
  </si>
  <si>
    <t>帕金森病相关基因检测</t>
  </si>
  <si>
    <t>皮肤疾病相关基因检测（728个基因）</t>
  </si>
  <si>
    <t>检测728个基因，用于由基因突变引起的皮肤相关遗传病的检测，包括白化病、先天性角化不良、鱼鳞病、外胚层发育不良、大疱表皮松解症等</t>
  </si>
  <si>
    <t>皮肤疾病相关基因检测</t>
  </si>
  <si>
    <t>全基因组测序检测（WGS）</t>
  </si>
  <si>
    <t>270700003*50</t>
  </si>
  <si>
    <t>EDTA抗凝血3-5ml（紫帽管）(建议同时送检先证者及其父母样本。如先证者NGS检出Sanger阳性位点，则免费验证其父母样本)</t>
  </si>
  <si>
    <t>全基因组测序（含核基因测序、线粒体基因测序），可检测SNV/INDEL/CNV/SV/染色体倒位易位/内含子变异/短串联重复序列（STR，动态突变）/UPD等多种变异类型。</t>
  </si>
  <si>
    <t>遗传病全基因组测序检测（先证者）</t>
  </si>
  <si>
    <t>线粒体病相关核基因组检测（552个基因）</t>
  </si>
  <si>
    <t>检测552个基因，用于临床上约438种临床常见核基因变异引起的线粒体病的辅助诊断</t>
  </si>
  <si>
    <t>遗传病整体检测方案（先证者WES+CMA+线粒体）</t>
  </si>
  <si>
    <t>线粒体病整体解决方案（WES+mtDNA）</t>
  </si>
  <si>
    <t>270700003*33</t>
  </si>
  <si>
    <t>全外显子组测序分析（20000多个基因）+线粒体基因全长测序(mtDNA)
检测线粒体基因组37个基因和人基因组中的蛋白编码区20000多个基因，用于全面地对线粒体病的辅助诊断</t>
  </si>
  <si>
    <t>线粒体病整体解决方案(线粒体基因+相关核基因)</t>
  </si>
  <si>
    <t>线粒体单基因位点变异检测</t>
  </si>
  <si>
    <t>270700003*2</t>
  </si>
  <si>
    <t>EDTA抗凝血3-5ml（紫帽管）；
10~20ml尿液（专用尿液采集管）；
肌肉组织（黄豆粒大小，2~3粒）
(建议同时送检先证者及母亲样本)</t>
  </si>
  <si>
    <t>检测MELAS综合征、LHON、MERRF、NARP、Leigh综合征线粒体基因热点变异检测项目中的单基因位点。送检时需备注项目名称及验证位点信息。</t>
  </si>
  <si>
    <t>线粒体脑肌病MERRF型基因测序(Sanger)</t>
  </si>
  <si>
    <t>线粒体基因全长测序（mtDNA）</t>
  </si>
  <si>
    <t>检测线粒体基因组全长37个基因，用于线粒体基因SNV/InDel、片段缺失引起的线粒体病的辅助诊断</t>
  </si>
  <si>
    <t>线粒体DNA全长测序</t>
  </si>
  <si>
    <t>消化系统疾病相关基因检测（1803个基因）</t>
  </si>
  <si>
    <t>检测1803个基因，用于由基因突变引起的消化系统相关遗传病的检测，包括肝豆状核变性、希特林蛋白缺乏症、先天性糖基化异常、先天性巨结肠、糖原累积症等</t>
  </si>
  <si>
    <t>遗传性消化系统肿瘤相关基因检测</t>
  </si>
  <si>
    <t>眼科疾病相关基因检测（1271个基因）</t>
  </si>
  <si>
    <t>检测1271个基因，用于由基因突变引起的遗传性眼病的检测，包括视网膜色素变性、先天性青光眼、先天性白内障、遗传性视神经病变及累积眼部的一些综合征等</t>
  </si>
  <si>
    <t>遗传性眼病相关基因测序检测</t>
  </si>
  <si>
    <t>遗传代谢疾病相关基因检测（720个基因）</t>
  </si>
  <si>
    <t>检测720个基因，用于临床上约669种临床常见遗传代谢病的辅助诊断</t>
  </si>
  <si>
    <t>代谢遗传病多基因测序</t>
  </si>
  <si>
    <t>遗传性共济失调相关基因检测（NGS+FA（11个基因））</t>
  </si>
  <si>
    <t>NGS+FA</t>
  </si>
  <si>
    <t>遗传性共济失调相关基因检测（444个基因）+脊髓小脑共济失调基因检测（11个基因）（疑似SCA十一型、其他共济失调类疾病全面检测优选）
NGS大panel检测遗传性共济失调类疾病（含444个基因，326种共济失调相关疾病，含各型别SCA等）中存在的SNV/InDel，FA检测常见的SCA（1/2/3/6/7/8/10/12/17/36/DRPLA）十一项中存在的动态突变（约占80%），多方法学联合，用于共济失调类疾病的辅助诊断</t>
  </si>
  <si>
    <t>遗传性共济失调相关基因检测</t>
  </si>
  <si>
    <t>遗传性痉挛性截瘫相关基因检测（196个基因）</t>
  </si>
  <si>
    <t>检测196个基因，用于131种痉挛性截瘫相关疾病的辅助诊断，如脊髓小脑共济失调、发作性共济失调、先天性糖蛋白糖基化缺陷等。</t>
  </si>
  <si>
    <t>遗传性痉挛截瘫相关基因检测</t>
  </si>
  <si>
    <t>遗传性脑白质病相关基因检测（364个基因）</t>
  </si>
  <si>
    <t>检测364个基因，用于131种遗传性脑白质病的辅助诊断，如佩梅病、CADASIL、法布里病等。</t>
  </si>
  <si>
    <t>遗传性脑白质营养不良相关基因检测</t>
  </si>
  <si>
    <t>遗传性肾病相关基因检测（504个基因）</t>
  </si>
  <si>
    <t>EDTA 抗凝血3~5ml（紫帽管）
(建议同时送检先证者及其父母样本。如先证者NGS检出Sanger阳性位点，则免费验证其父母样本)</t>
  </si>
  <si>
    <t>检测504个基因，用于530种遗传性肾病疾病亚型的辅助诊断，如先天性肾脏和尿路畸形、纤毛病、肾小球疾病、肾小管疾病和代谢疾病、肾结石等。</t>
  </si>
  <si>
    <t>遗传性肾病相关基因测序检测</t>
  </si>
  <si>
    <t>遗传性周围神经病相关基因检测（NGS+MLPA）</t>
  </si>
  <si>
    <t>270700003*25</t>
  </si>
  <si>
    <t>遗传性周围神经病相关基因检测（128个基因）+腓骨肌萎缩症基因检测（疑似CMT、其他周围神经病全面检测优选）
NGS大panel检测周围神经病（包含CMT等）中存在的SNV/InDel，MLPA检测CMT中存在的大片段缺失/重复（约占50%），NGS+CMT大片段变异检测，多方法学联合，全面辅助周围神经病的诊断</t>
  </si>
  <si>
    <t>遗传性周围神经病相关基因检测</t>
  </si>
  <si>
    <t>智力障碍整体解决方案（智力障碍panel+CNV-seq）</t>
  </si>
  <si>
    <t>智力障碍相关基因检测（1099个基因）+低深度全基因组测序（CNV-seq）
检测1099个智力障碍基因和染色体拷贝数变异，用于智力障碍的辅助诊断</t>
  </si>
  <si>
    <t>智力障碍整体解决方案</t>
  </si>
  <si>
    <t>广西医科大学第一附属医院外送样本检测服务项目清单
分标二：全外显子＋药物检测相关等</t>
  </si>
  <si>
    <t>（CS）阿尔兹海默症易感基因APOE多态性检测</t>
  </si>
  <si>
    <t>L250700017*3</t>
  </si>
  <si>
    <t>荧光PCR法</t>
  </si>
  <si>
    <t>EDTA抗凝采血管采集保存的全血1-3mL（推荐量为3mL）。对婴儿等采血困难的受检者，最少可使用1mL血样进行检测。</t>
  </si>
  <si>
    <t>用于MCI患者危险分层，预测其向AD转化的风险，可应用于临床研究中的疗效分析。于支持有明确家族史、疑似早发型阿尔茨海默病症患者或有特殊临床表型受检者的临床诊断。</t>
  </si>
  <si>
    <t>白血病融合基因分型</t>
  </si>
  <si>
    <t>每种</t>
  </si>
  <si>
    <t>阿尔兹海默症易感基因APOE多态性检测</t>
  </si>
  <si>
    <t>（GZ）HLA-B*1502基因检测*</t>
  </si>
  <si>
    <t xml:space="preserve">2708000010 
</t>
  </si>
  <si>
    <t>定量PCR</t>
  </si>
  <si>
    <t>EDTA抗凝外周血/1~3ml</t>
  </si>
  <si>
    <t>卡马西平、奥卡西平、苯妥英等药物临床用药指导</t>
  </si>
  <si>
    <t>化学药物用药指导的基因检测</t>
  </si>
  <si>
    <t>每个基因</t>
  </si>
  <si>
    <t>HLA-B*1502基因检测</t>
  </si>
  <si>
    <t>2708000010/1</t>
  </si>
  <si>
    <t>化学药物用药指导的基因检测（每个基因增加一位点加收）</t>
  </si>
  <si>
    <t>一个位点</t>
  </si>
  <si>
    <t>（GZ）HLA-B*5801基因检测*</t>
  </si>
  <si>
    <t>荧光定量PCR法</t>
  </si>
  <si>
    <t>EDTA抗凝全血3-5ml</t>
  </si>
  <si>
    <t>痛风患者使用别嘌醇之前对患者进行HLA-B*5801等位基因检测。</t>
  </si>
  <si>
    <t>HLA-B*5801基因检测*</t>
  </si>
  <si>
    <t>（GZ）尿液有机酸分析</t>
  </si>
  <si>
    <t>250309007*8</t>
  </si>
  <si>
    <t>气相色谱质谱法（GC-MS）</t>
  </si>
  <si>
    <t>滤纸干尿片3张</t>
  </si>
  <si>
    <t>用于有机酸代谢病的诊断</t>
  </si>
  <si>
    <t>血清各类氨基酸测定</t>
  </si>
  <si>
    <t>每种氨基酸</t>
  </si>
  <si>
    <t>尿液有机酸分析</t>
  </si>
  <si>
    <t>（GZ）巯嘌呤类药物安全用药基因检测(NGS)</t>
  </si>
  <si>
    <t>270800010*2</t>
  </si>
  <si>
    <t>EDTA抗凝外周血3-5mL（注：送检其他标本类型请提前与实验室沟通）</t>
  </si>
  <si>
    <t>嘌呤类药物用药指导；TPMT基因分型(3SNPs,SNE):2. 3个位点：rs1800462、rs1800460、rs1142345、NUDT15基因rs116855232 位点。【TPMT *3C基因多态性检测(719A&gt;G)、TPMT *3B基因多态性检测(460G&gt;A)、TPMT *2基因多态性检测(238G&gt;C)、NUDT15(c.415C&gt;T)】 "1.嘌呤类抗癌药物，如6-巯基嘌呤(6-MP)、6-硫鸟嘌呤（6-TG）及硫唑嘌呤(AZA)，常用于治疗血液系统恶性肿瘤、自身免疫性疾病以及器官移植术后的排斥反应，在临床上是引起骨髓抑制等毒副作用的主要原因，不良反应发生率约为15%~28%，其中约10%的不良反应与TPMT活性相关。 2.巯嘌呤甲基转移酶（Thiopurine S-methyltransferase,TPMT）是一种特异性催化杂环类和芳香类化合物的巯基甲基化反应的细胞内酶，对临床常用的巯嘌呤类药物的代谢过程和疗效发挥起关键作用。 3.嘌呤类药物的疗效和毒性均与患者体内的TPMT活性有关。由于TPMT活性的个体差异，临床上给予常规治疗剂量时，部分患者会产生严重的不良反应，使治疗中断，甚至发生致命性反应。活性高的患者长期服用这类药易产生耐受性，可能增加复发率，活性低的患者即使使用常规剂量的硫嘌呤类药物，也会增加发生严重的血液学不良反应的风险，有时会导致患者死亡。因此美国FDA推荐，在接受6-MP(6-巯基嘌呤 )治疗前，患者应该接受TPMT基因分型检测，非野生型患者应尽量避免6-MP药物的使用，从而预防严重毒副作用的发生。 4.近期有研究证实遗传性NUDT15缺陷是一种新型的巯基嘌呤毒性的遗传因素，并证实NUDT15基因型指导MP剂量个体化可在不影响治疗效果的前体下，预先减少毒性。"</t>
  </si>
  <si>
    <t>270800010*3</t>
  </si>
  <si>
    <t>巯嘌呤类药物安全用药基因检测(NGS)</t>
  </si>
  <si>
    <t>（GZ）神经遗传全外显子组测序检测（先证者）</t>
  </si>
  <si>
    <t>250700019*21</t>
  </si>
  <si>
    <t>二代测序(NGS)</t>
  </si>
  <si>
    <t>EDTA抗凝血：1-3mL（推荐量为3mL）对婴儿等采血困难的受检者，最少可使用1mL血样进行检测。</t>
  </si>
  <si>
    <r>
      <rPr>
        <sz val="10"/>
        <rFont val="宋体"/>
        <charset val="134"/>
      </rPr>
      <t>【临床意义】据来自OMIM统计，截止2020年，已确定的孟德尔遗传病的致病基因共有4000+个，其中与神经系统表现有关的基因约有2586个，约占人类孟德尔遗传病致病基因的65%。因此，神经遗传病在遗传病研究中占重要低位。近50年，我国在神经遗传病领域取得了显著成绩。神经系统遗传病分为两类，属于中枢神经系统遗传病的类别主要有：癫痫发作、共济失调、遗传性痉挛性截瘫、脑白质营养不良、精神智力发育迟滞、自闭症、肌张力障碍、帕金森病、遗传性痴呆（如阿尔兹海默病）等。周围神经系统疾病主要有：神经肌肉病（如肌营养不良等）、肌萎缩性侧索硬化、先天性肌无力综合征、周期性麻痹、臂丛神经病变等。除神经系统遗传病外，还有神经皮肤综合征（如神经纤维瘤、结节性硬化（Tuberous Sclerosis，TSC）等）、线粒体遗传病、遗传代谢病也都以神经系统疾病表现为主要临床特征，也属于神经系统遗传病不可缺少的疾病组成。基于遗传病病种资源上的优势，我国目前已经针对一些常见单基因遗传病，如各型肌营养不良症、遗传性共济失调、脊髓性肌萎缩症、肝豆状核变性、周期性瘫痪等，开展了分子发布机制的研究，并在基因诊断、真装钱诊断等方面获得较大进展。 神经系统遗传病可起病于任何年龄，有些出生后即出现异常；有些则在婴儿期发病，如婴儿期脊肌萎缩症；有些则在儿童期发病，如假肥大型肌营养不良（DMD）；少年期发病的肝豆状核变性；青年期发病的腓骨肌萎缩；成年后期至中年发病的慢性进行性舞蹈病、遗传性痉挛性共济失调；中年至老年发病的如橄榄桥脑小脑萎缩。不过大多数的神经系统遗传病在30岁以前出现。神经系统遗传病因疾病复杂性特点，使其很难被临床医生精准识别与诊断。大多数神经系统遗传病不具有高度特异的临床表型，即使结合家族史、血生化等实验室检查、影像学等多种辅助手段，也很难得到确诊。据统计，神经系统遗传病的整体诊断率只在30%左右。诊断往往不是一次就诊就能得到确诊，可能要经过反复就诊，诊断周期漫长，据统计，神经系统罕见病在5年内得到诊断的概率为33%，而在6年以上仍未得到确诊的概率是15%。为辅助神经遗传病患者精准诊断，避免单基因遗传病误诊或漏诊，判断疾病预后及预防，提供准确复发风险评估及遗传咨询，现推出神经遗传全外显子组测序检测（先证者），以满足临床医生对于病种复杂多样、并在基因诊断、症状前诊断等方面获得较大进展。【检测对象及适用场景】有神经系统遗传疾病相关临床表型的患者或疑似患者；适用于临床表现复杂，包括但不限于具有明确的遗传家族病史的患者；有不明原因的发育迟缓、智力障碍、神经发育异常的患者。</t>
    </r>
    <r>
      <rPr>
        <sz val="10"/>
        <rFont val="Wingdings 2"/>
        <charset val="2"/>
      </rPr>
      <t></t>
    </r>
    <r>
      <rPr>
        <sz val="10"/>
        <rFont val="宋体"/>
        <charset val="134"/>
      </rPr>
      <t>技术方法：提取受检者DNA样本，使用液相捕获法对目标基因区域进行富集并在Illumina 测序平台上进行高通量测序。所获得的双向序列根据人类基因组构建的GRCh37/UCSC hg19的参考序列进行组装和比对。98%的目标捕获区域测序深度大于20X。对于潜在致病变异采用Sanger测序进行确认。报告内容：对于潜在的致病变异，本检测将参考美国医学遗传学与基因组学学会（ACMG）发布的《序列变异解读标准和指南》对每个变异进行分类。序列变异使用HGVS命名法。本检测仅报告与送检表型相关的潜在致病变异。对于良性或疑似良性的变异不会报告。先证者及其父母的检测结果最终在先证者报告中统一体现，父母标本不再额外单独提供报告单。辅助神经遗传病患者精准诊断，避免单基因遗传病误诊或漏诊，判断疾病预后及预防，提供准确复发风险评估及遗传咨询。</t>
    </r>
  </si>
  <si>
    <t>神经遗传全外显子组测序检测（先证者）</t>
  </si>
  <si>
    <t>（GZ）遗传代谢病检测（临床患者）（IMD）</t>
  </si>
  <si>
    <t>高效液相色谱
串联质谱法
（LC-MS/MS）</t>
  </si>
  <si>
    <t>滤纸干血斑(3个斑)</t>
  </si>
  <si>
    <t>针对实验室检测出现较多异常的患者</t>
  </si>
  <si>
    <t>遗传代谢病检测（临床患者）（IMD）</t>
  </si>
  <si>
    <t>（GZ）遗传性朊蛋白病PRNP基因测序</t>
  </si>
  <si>
    <t>250700019*3</t>
  </si>
  <si>
    <t>全血1-3ml EDTA-K/Na59 或枸橼酸钠抗凝</t>
  </si>
  <si>
    <t>遗传性朊蛋白病</t>
  </si>
  <si>
    <t>遗传性朊蛋白病PRNP基因测序</t>
  </si>
  <si>
    <t>（GZ）遗传性神经肌肉病相关基因测序检测</t>
  </si>
  <si>
    <t>250700019*17</t>
  </si>
  <si>
    <t>捕获测序</t>
  </si>
  <si>
    <t>EDTA抗凝全血3-5mL（对采血困难的受检者，最少可使用1mL血样进行检测）</t>
  </si>
  <si>
    <t>NGS检测224个基因，辅助神经肌肉类疾病的临床诊断，为患者及其家庭成员的治疗、预后及预防过程中采取合理的临床干预手段提供必要的支持信息。</t>
  </si>
  <si>
    <t>遗传性神经肌肉病相关基因测序检测</t>
  </si>
  <si>
    <t>（KM）心脑血管疾病安全用药基因检测</t>
  </si>
  <si>
    <t>270800010*5</t>
  </si>
  <si>
    <t>MassARRAY飞行质谱技术</t>
  </si>
  <si>
    <t>EDTA全血</t>
  </si>
  <si>
    <t>/</t>
  </si>
  <si>
    <t>心脑血管疾病安全用药基因检测</t>
  </si>
  <si>
    <t>（TJ）急慢性白血病/NHL/MDS全面CD系列检测(40 CD)</t>
  </si>
  <si>
    <t>250401031/1*40</t>
  </si>
  <si>
    <t>流式细胞术</t>
  </si>
  <si>
    <t>建议用肝素钠抗凝骨髓穿刺液2-3ml；或肝素钠抗凝外周全血3-5ml(保证外周全血内病变细胞大于20%)，避免极端温度，标本采集后，12小时内送出；EDTA采样也可以，但要求1天内到科室；可选择送检骨髓涂片白片2-4张备用，但涂片不出报告单。</t>
  </si>
  <si>
    <t>1、急淋(T、B系列)和急髓(M0-M7)的鉴别诊断和初步分型。
2、混合性白血病(MLL)。
3、慢性淋巴增殖性疾病的鉴别诊断、免疫表型分类；。
4、微小残留白血病监测(MRD)。
5、辅助诊断CML及其风险评估。
6、辅助诊断MDS及其风险评估。
7、异常浆细胞筛查，单克隆浆细胞免疫表型检测。
8、NHL骨髓浸润辅助诊断与免疫表型分类提示。</t>
  </si>
  <si>
    <t>血细胞簇分化抗原(CD)系列检测(流式细胞仪法)</t>
  </si>
  <si>
    <t>每个抗原</t>
  </si>
  <si>
    <t>急慢性白血病/NHL/MDS全面CD系列检测</t>
  </si>
  <si>
    <t>（WZ）近视遗传辅助诊断，高通量测序法</t>
  </si>
  <si>
    <t>250700019*15</t>
  </si>
  <si>
    <t>高通量测序</t>
  </si>
  <si>
    <t>口腔拭子采集要求：专用采样管及拭子，拭子刮采口腔内壁每侧不少于10次，立即防止保存管中，不能污染； EDTA抗凝血2毫升左右，严禁肝素抗凝。</t>
  </si>
  <si>
    <t>1.具有明确的遗传性眼病家族史的患者；2. 经过多种医学检测未查明致病原因或眼病反复发作的患者；3. 早发性且临床怀疑为遗传性眼病的患者；4. 期望避免由序贯式的遗传检测承担过高医疗费用的患者。</t>
  </si>
  <si>
    <t>近视遗传辅助诊断，高通量测序法</t>
  </si>
  <si>
    <t>HLA-B27基因分型检测</t>
  </si>
  <si>
    <t>260000022*3</t>
  </si>
  <si>
    <t>PCR-SBT</t>
  </si>
  <si>
    <t>EDTA抗凝全血3-5ml（紫帽管）</t>
  </si>
  <si>
    <t>适用于风湿性疾病，特别是强直性脊柱炎、Reiter病、反应性关节炎、急性前葡萄膜炎或急性虹膜睫状体炎、肩周炎、银屑病关节炎、幼年特发性关节炎、肠病的早期诊断与鉴别诊断。</t>
  </si>
  <si>
    <t>人组织相容性抗原I类(HLA－I)分型</t>
  </si>
  <si>
    <t>组</t>
  </si>
  <si>
    <t>人类白细胞抗原HLA-B27基因亚型检测</t>
  </si>
  <si>
    <t>HLA-DQ2/DQ8基因检测</t>
  </si>
  <si>
    <t>260000022*4</t>
  </si>
  <si>
    <t>EUROArray</t>
  </si>
  <si>
    <t>EDTA抗凝全血1ml（紫帽管）</t>
  </si>
  <si>
    <t>检测人基因组DNA样本中的HLA-DQA1 和 HLA-DQB1等位基因，该基因编码HLA-DQ2和HLA-DQ8分子，用于乳糜泻的早期诊断与鉴别诊断，以及 疱疹样皮炎、I型糖尿病或Down-综合症等由肠道疾病分化出的其他疾病的诊断。不用于基因分型。</t>
  </si>
  <si>
    <t>Trio-全外显子组测序分析</t>
  </si>
  <si>
    <t>对核心家系（先证者和父母）同时检测人基因组中的蛋白编码区20000多个基因的SNV/InDel</t>
  </si>
  <si>
    <t>遗传病全外显子组基因测序(家系)</t>
  </si>
  <si>
    <t>阿司匹林用药指导相关基因检测</t>
  </si>
  <si>
    <t>L250700017*10</t>
  </si>
  <si>
    <t>PCR-Sanger测序</t>
  </si>
  <si>
    <t>EDTA 抗凝血2mL（紫帽管）</t>
  </si>
  <si>
    <t>检测PTGS1、ITGB3、PEAR1、GP1BA、LTC4S等5个基因相关位点变异，用于阿司匹林用药指导</t>
  </si>
  <si>
    <t>阿司匹林抵抗相关基因检测，荧光PCR</t>
  </si>
  <si>
    <t>安全用药指导相关基因检测（12类药物）</t>
  </si>
  <si>
    <t>L250700017*8</t>
  </si>
  <si>
    <t>EDTA抗凝全血2ml（紫帽管）；
干血片3-5个血斑或口腔拭子2支，放置于保存液中，常温运输。</t>
  </si>
  <si>
    <t>涉及7个基因，10个位点的检测，包含用药前基因检测必要的12大类药物，95种药物的安全用药指导。</t>
  </si>
  <si>
    <t>安全用药基因检测基础套餐（儿童/成人）（120种药物）</t>
  </si>
  <si>
    <t>白塞病相关基因检测（HLA-B51）</t>
  </si>
  <si>
    <t>用于白塞病的辅助诊断</t>
  </si>
  <si>
    <t>HLA-B51基因检测</t>
  </si>
  <si>
    <t>别嘌呤醇用药指导相关基因检测（HLA-B*5801）</t>
  </si>
  <si>
    <t>EDTA抗凝全血2ml（紫帽管）</t>
  </si>
  <si>
    <t>提示痛风患者服用别嘌呤醇的副作用风险。</t>
  </si>
  <si>
    <t>抗风湿痛风HLA-B5801基因检测</t>
  </si>
  <si>
    <t>分枝杆菌分型以及耐药基因检测（tNGS）</t>
  </si>
  <si>
    <t>250403065*50</t>
  </si>
  <si>
    <t>1.肺泡灌洗液：选择第2管送检；
2.痰液：生理盐水漱口2-3次以上，取深部痰；
3.尿液：选择中段尿，晨尿最佳；
4.脑脊液：选择第2管送检；
5.病理切片：应送检新鲜的组织切片（白片）
6.不建议送检高浓度菌液样本、 粪便 类 样本 、 玻片类样本及陈旧样本</t>
  </si>
  <si>
    <t>针对结核病的核酸检测，可利用靶向测序技术平台，提高检测灵敏度。实现针对结核分枝杆菌复合体/非结核分枝杆菌分型以及耐药基因的精准检测。</t>
  </si>
  <si>
    <t>各类病原体DNA测定</t>
  </si>
  <si>
    <t>分枝杆菌分型以及耐药基因检测</t>
  </si>
  <si>
    <t>急性坏死性脑病基因检测（RANBP2）</t>
  </si>
  <si>
    <t>L250700017*5</t>
  </si>
  <si>
    <t>对RANBP2基因的3个（rs121434502、rs121434503、rs121434504）与急性坏死性脑病发生相关的位点进行检测，辅助临床对急性坏死性脑病疑似患者的疾病诊断</t>
  </si>
  <si>
    <t>癫痫相关多基因测序,捕获测序</t>
  </si>
  <si>
    <t>精神分裂症用药指导相关基因检测谱</t>
  </si>
  <si>
    <t>270700003*7</t>
  </si>
  <si>
    <t>核酸质谱</t>
  </si>
  <si>
    <t>EDTA抗凝血3-5ml（紫帽管）</t>
  </si>
  <si>
    <t>覆盖精神分裂症相关21种药物，用药指导相关12个基因，为患者提供精神分裂症类药物用药建议</t>
  </si>
  <si>
    <t>抗精神分裂药物安全用药基因检测</t>
  </si>
  <si>
    <t>卡马西平用药指导相关基因检测（HLA-B*1502）</t>
  </si>
  <si>
    <t>用于卡马西平及奥卡西平用药指导。</t>
  </si>
  <si>
    <t>抗IgLON5抗体相关脑病基因检测（HLA-DQB1*0501、HLA-DRB1*1001）</t>
  </si>
  <si>
    <t>260000022*5</t>
  </si>
  <si>
    <t>HLA-DRB1*1001和（或）HLA-DQB1*0501异常可见于抗IgLON5抗体相关脑病患者，用于相关疾病的临床辅助诊断</t>
  </si>
  <si>
    <t>抗髓鞘相关糖蛋白抗体 （MAG-IgM）</t>
  </si>
  <si>
    <t>抗NMDAR脑炎相关基因检测（HLA-DRB1*1602）</t>
  </si>
  <si>
    <t>EDTA抗凝血3-5ml（紫帽管）；
口腔拭子 4支，使用生理盐水保存</t>
  </si>
  <si>
    <t>HLA-DRB1*16:02为抗NMDAR脑炎的易感基因，并可预测评估临床治疗效果</t>
  </si>
  <si>
    <t>免疫抑制剂安全用药基因检测</t>
  </si>
  <si>
    <t>氯吡格雷用药指导相关基因检测</t>
  </si>
  <si>
    <t>用于氯吡格雷用药指导</t>
  </si>
  <si>
    <t>氯吡格雷安全用药基因检测(CYP2C19基因分型)(NGS)</t>
  </si>
  <si>
    <t>巯嘌呤类药物用药指导相关基因检测（TPMT、NUDT15）</t>
  </si>
  <si>
    <t>检测TPMT、NUDT15基因的相关位点变异，用于风湿性疾病、炎症性肠病、视神经脊髓炎和急性白血病等在治疗过程中巯嘌呤类药物的安全用药指导。</t>
  </si>
  <si>
    <t>巯嘌呤类药物安全用药检测</t>
  </si>
  <si>
    <t>糖皮质激素用药指导相关基因检测</t>
  </si>
  <si>
    <t>EDTA抗凝血2ml（紫帽管）</t>
  </si>
  <si>
    <t>长期服用糖皮质激素可使血液处于高凝聚状态，易导致血管栓塞和骨坏死。超过50％的患者长期使用糖皮质激素后可出现不同程度骨量丢失，继发骨折。
激素致股骨头坏死的风险可以通过基因检测来评估，若为高风险，则风险度高，尽量减少激素使用频次和每次持续时间。</t>
  </si>
  <si>
    <t>糖皮质激素抵抗与缺乏相关基因测序</t>
  </si>
  <si>
    <t>遗传病基础检测组合（WES+CNV-seq）</t>
  </si>
  <si>
    <t>270700003*35</t>
  </si>
  <si>
    <t>全外显子组测序分析（20000多个基因）+低深度全基因组测序（CNV-seq）
全面检测人基因组中的蛋白编码区20000多个基因的SNV/InDel及染色体拷贝数变异，用于对遗传性疾病如癫痫、智力障碍、儿童神经发育障碍等辅助诊断</t>
  </si>
  <si>
    <t>遗传病全外显子组测序三人家系（Trio）及先证者CMA检测</t>
  </si>
  <si>
    <t>遗传性神经肌肉疾病相关基因检测（NGS+MLPA+FA）</t>
  </si>
  <si>
    <t>NGS+MLPA+FA</t>
  </si>
  <si>
    <t>本检测覆盖了人类的2万多个核基因的全外显子组
遗传性神经肌肉疾病相关基因检测（184个基因）+假肥大型肌营养不良基因检测+强直性肌营养不良基因检测（DMPK、ZNF9）（疑似DMD、DM、其他神经肌肉病全面检测优选）
NGS大panel检测遗传性神经肌肉类疾病（包含184个基因，249种遗传性神经肌肉病，含DMD、DM等）中存在的SNV/InDel，MLPA检测DMD中存在的大片段缺失/重复（约占70%），FA检测强直性肌营养不良（DM）中存在的动态突变（占多数），NGS+DMD大片段变异检测+DM动态突变检测，多方法学联合，更全面的辅助神经肌肉类疾病诊断</t>
  </si>
  <si>
    <t>遗传病全外显子组基因测序(单样本)</t>
  </si>
  <si>
    <t>抑郁症用药指导相关基因检测谱</t>
  </si>
  <si>
    <t>覆盖抑郁症相关27种药物，用药指导相关14个基因，为患者提供抑郁症类药物用药建议</t>
  </si>
  <si>
    <t>抗抑郁药安全用药基因检测</t>
  </si>
  <si>
    <t>增强版Trio-全外显子组测序分析</t>
  </si>
  <si>
    <t>EDTA抗凝血3~5mL
同时送检先证者及父母，冷藏运输</t>
  </si>
  <si>
    <t>对核心家系（先证者和父母）同时检测人基因组中的蛋白编码区20000多个基因的SNV/InDel及线粒体环37个基因</t>
  </si>
  <si>
    <t>遗传病全外显子组测序三人家系（Trio）及先证者线粒体DNA测序</t>
  </si>
  <si>
    <t>广西医科大学第一附属医院外送样本检测服务项目清单
分标三：产前诊断与遗传病诊断科、儿科、耳鼻咽喉头颈外科、内分泌科、神经内科（感染、免疫、其他）</t>
  </si>
  <si>
    <t>耳聋基因</t>
  </si>
  <si>
    <t>250700018</t>
  </si>
  <si>
    <t>高通量测序法</t>
  </si>
  <si>
    <t>外周血/
羊水/绒毛/脐血/DNA</t>
  </si>
  <si>
    <t>耳聋基因检测项目，针对常见的4个遗传性耳聋基因（GJB2、SLC26A4、GJB3以及MT-RNR1）、26个位点进行检测</t>
  </si>
  <si>
    <t>遗传性耳聋基因检测</t>
  </si>
  <si>
    <t>每个位点（每增加一个位点加收50元）</t>
  </si>
  <si>
    <t>产前诊断与遗传病诊断科</t>
  </si>
  <si>
    <t>遗传性耳聋基因突变检测</t>
  </si>
  <si>
    <t>弓形虫IgG抗体亲和力检测</t>
  </si>
  <si>
    <t>250403020-1</t>
  </si>
  <si>
    <t>酶联免疫法</t>
  </si>
  <si>
    <t>外周血</t>
  </si>
  <si>
    <t>区分是否为原发感染还是新的复发感染</t>
  </si>
  <si>
    <t>弓形体抗体测定(IgG)</t>
  </si>
  <si>
    <t>弓形虫IgG抗体亲合力,酶联免疫法</t>
  </si>
  <si>
    <t>巨细胞病毒IgG抗体亲和力检测</t>
  </si>
  <si>
    <t>250403022-1</t>
  </si>
  <si>
    <t>巨细胞病毒抗体测定(IgG)</t>
  </si>
  <si>
    <t>巨细胞病毒IgG抗体亲合力,酶联免疫法</t>
  </si>
  <si>
    <t>MetaCAP病原微生物核酸高通量测序,探针捕获高通量测序法</t>
  </si>
  <si>
    <t>L250501043/1</t>
  </si>
  <si>
    <t>探针捕获高通量测序法</t>
  </si>
  <si>
    <t>血液标本、痰液、肺泡灌洗液、胸腹水、脑脊液、穿刺液/心包积液、其他无菌体液、新鲜组织、石蜡包埋组织</t>
  </si>
  <si>
    <r>
      <rPr>
        <sz val="10"/>
        <rFont val="宋体"/>
        <charset val="134"/>
      </rPr>
      <t>【方法原理】探针捕获法是通过设计合成靶目标区域（人基因组或微生物特定区域等）的特异性探针，与样本中含有靶标区域的目标基因组文库DNA进行杂交，捕获后使用主流的二代测序平台进行高通量测序。本项目基于探针捕获技术，首先从各类型样本中提取总核酸、进行逆转录、片段化、接头链接、PCR扩增等步骤，制备成总核酸文库；然后使用百万级微生物探针与总核酸文库进行杂交，从而可捕获3000多种常见病原体的基因靶标以及20000多种与前者同源性较高的微生物，之后对捕获的文库进行高通量测序得到文库序列数据，使用配套的生物信息学软件对测序数据进行过滤、分析与解读，判读被检验样本中可能存在的病原微生物物种、耐药和毒力信息。【技术背景】MetaCAP使用百万级微生物探针与总核酸文库进行杂交，重点捕获3000+重要病原体，包括1060种细菌、1402种/型病毒、388种真菌及210种寄生虫，20000+同源病原覆盖，具有广谱的病原捕获范围；该产品设计了属、复合群、种、亚种、亚型等多个层级探针；设计保守核苷酸多态性位点（SNP）探针，区分高度同源物种；构建实验筛选探针库，获得高性能探针，细菌、真菌检测限低至50CFU/mL，病毒低至50Copies/mL；探针覆盖重点关注病原的耐药位点和毒力基因，包括2627个耐药基因型和60个毒力基因。临床样本因含有大量的宿主核酸且受限于技术限制，mNGS的敏感性和检测成本未能满足市场的需求；而基于超多重PCR的tNGS对样本类型有一定的选择性，对病原检测范围也有限制。本项目在mNGS的基础上结合百万级微生物探针，对微生物核酸进行正向富集，具有检测范围广、敏感性高、特异性好、数据量要求低、具有全基因组分型功能等技术优势。相对mNGS，实现了DNA和RNA共检、检测灵敏度提升6-30倍，测序数据量只需要1/20，部分靶标实现全基因组分型等。【临床意义】感染仍是危害人类健康的重要疾病之一，快速准确鉴定致病病原体对辅助临床诊断和指导用药有重要价值。本项目适用于不明原因发热、疑难感染、重症感染、免疫异常患者的病原微生物检测，包括但不限于以下情况：</t>
    </r>
    <r>
      <rPr>
        <sz val="10"/>
        <rFont val="Wingdings 2"/>
        <charset val="2"/>
      </rPr>
      <t></t>
    </r>
    <r>
      <rPr>
        <sz val="10"/>
        <rFont val="宋体"/>
        <charset val="134"/>
      </rPr>
      <t>危重症患者不排除感染，或考虑继发性或并发危及生命的严重感染；</t>
    </r>
    <r>
      <rPr>
        <sz val="10"/>
        <rFont val="Wingdings 2"/>
        <charset val="2"/>
      </rPr>
      <t></t>
    </r>
    <r>
      <rPr>
        <sz val="10"/>
        <rFont val="宋体"/>
        <charset val="134"/>
      </rPr>
      <t>免疫受损患者疑似继发感染，常规病原学检查未明或/和规范性经验抗感染治疗无效；</t>
    </r>
    <r>
      <rPr>
        <sz val="10"/>
        <rFont val="Wingdings 2"/>
        <charset val="2"/>
      </rPr>
      <t></t>
    </r>
    <r>
      <rPr>
        <sz val="10"/>
        <rFont val="宋体"/>
        <charset val="134"/>
      </rPr>
      <t>高度疑似感染性疾病，但病原学未明且常规抗感染治疗无效等。【适用范围及推荐样本类型】1、血流感染：包括心内膜炎、心肌炎、菌血症、脓毒血症等，建议样本为血液；2、中枢神经系统感染：包括脑炎、脑膜炎以及其他中枢神经感染疾病，建议样本为脑脊液；3、肺部感染：包括流感、重症肺炎、肺脓肿、肺结核以及感染性肺部病变等，建议样本为肺泡灌洗液、胸水或痰液；4、皮肤及软组织感染：包括蜂窝组织炎、伤口久不愈合等，建议样本为感染组织、脓肿液或伤口拭子；5、骨关节感染：包括假体相关性感染、莱姆病性关节炎、慢性骨髓炎等，建议样本为关节液；6、免疫缺陷患者感染：包括HIV患者以及器官移植患者等免疫力低下人群的感染，建议样本视感染部位而定。</t>
    </r>
  </si>
  <si>
    <t>病原体核糖核酸扩增定性检测</t>
  </si>
  <si>
    <t>次</t>
  </si>
  <si>
    <t>儿科二病区</t>
  </si>
  <si>
    <t>病原微生物核酸高通量测序,探针捕获高通量测序法</t>
  </si>
  <si>
    <t>Th1，Th2，Th17，Tc1，Tc2百分含量及绝对计数检测</t>
  </si>
  <si>
    <t>L250401036*5
250401031/1*6</t>
  </si>
  <si>
    <t>血液标本</t>
  </si>
  <si>
    <t>Th1/Th2亚群及其相互之间的平衡在免疫应答的调节中起着关键的作用，因此Th1/Th2平衡的失调与多种疾病的发生、发展和预后有着密切的关系。Th17细胞能够分泌IL-17细胞因子，其是一种主要由活化的T细胞产生的致炎细胞因子，可以促进T细胞的激活和刺激免疫细胞产生多种细胞因子、目前已发现许多感染性疾病、自身免疫性疾病、过敏性疾病以及移植排斥反应等都有与Th1/Th2平衡有关。Tc1和Tc2亚群与抗感染免疫、某些肿瘤以及过敏等多种疾病也有着密切的关系。</t>
  </si>
  <si>
    <t xml:space="preserve">淋巴细胞亚群绝对计数
</t>
  </si>
  <si>
    <t>每抗原</t>
  </si>
  <si>
    <t>血细胞簇分化抗原(CD)系列检测</t>
  </si>
  <si>
    <t>TH1/TH2相关细胞因子检测（IL-2、IL-4、IL6、IL-10、TNF-α、IFN-γ）</t>
  </si>
  <si>
    <t>250401014*6</t>
  </si>
  <si>
    <t>淋巴细胞由淋巴器官产生，是机体免疫应答功能的重要细胞成分。辅助性T淋巴细胞是淋巴细胞的一种，根据功能的不同，辅助性T淋巴细胞又分为Th1细胞和Th2细胞，Th1细胞主要分泌白介素2(IL-2)、肿瘤坏死因子α(TNFα)、干扰素γ(IFN-γ)等，主要功能为介导与细胞毒和局部炎症有关的免疫应答，参与细胞免疫和迟发性超敏性炎症反应；Th2细胞主要分泌白介素4(IL-4)白介素6(IL-6)白介素10(IL-10)等，主要功能为介导体液免疫应答，辅助抗体生成，在过敏反应中起主导作用。机体正常时，Th1和Th2细胞功能处于动态平衡状态，维持机体正常的细胞免疫和体液免疫功能;当机体受到异己抗原攻击时，Th1和Th2细胞中某一亚群功能升高，另一亚群功能降低，从而Th1和Th2细胞产生的细胞因子浓度也会产生相应的变化。研究表明，Th1-Th2平衡失调与人类多种疾病具有非常密切的关系。Th1细胞占优势时，细胞免疫占主导地位，可导致细胞免疫亢进相关疾病。Th2细胞占优势时,体液免疫占主导地位，可导致体液免疫亢进相关疾病</t>
  </si>
  <si>
    <t>各种白介素测定</t>
  </si>
  <si>
    <t>Th17和Treg百分含量及绝对计数检测</t>
  </si>
  <si>
    <t>L250401036
250401031/1*4</t>
  </si>
  <si>
    <t>异常孕产史、感染性疾病、自身免疫性疾病、过敏性疾病以及移植后患者等</t>
  </si>
  <si>
    <t>淋巴细胞亚群绝对计数</t>
  </si>
  <si>
    <t>α1抗胰蛋白酶,免疫比浊法</t>
  </si>
  <si>
    <t>免疫比浊法</t>
  </si>
  <si>
    <t>α1抗胰蛋白酶在肝脏内合成，是血液中重要的蛋白酶抑制物，是一种急性相反应蛋白。α1抗胰蛋白酶升高常见于感染、风湿性疾病、组织坏死、恶性疾病和外伤；降低则见于与慢性肺部疾病和肝部疾病相关的遗传性缺陷症。</t>
  </si>
  <si>
    <t>α1抗胰蛋白酶测定</t>
  </si>
  <si>
    <t>百日咳杆菌IgM抗体,ELISA法</t>
  </si>
  <si>
    <t>250403042-3/2</t>
  </si>
  <si>
    <t>酶联免疫吸附法</t>
  </si>
  <si>
    <t>辅助诊断百日咳杆菌感染</t>
  </si>
  <si>
    <t>细菌抗体测定(百日咳杆菌)(免疫法)</t>
  </si>
  <si>
    <t>包虫IgG抗体,ELISA</t>
  </si>
  <si>
    <t>酶联免疫法(ELISA)</t>
  </si>
  <si>
    <t>用于各种寄生虫感染的诊断。</t>
  </si>
  <si>
    <t>各种寄生虫免疫学检查</t>
  </si>
  <si>
    <t>包虫IgG抗体*</t>
  </si>
  <si>
    <t>病原微生物宏基因组检测(DNA)</t>
  </si>
  <si>
    <t>外周血/肺泡灌洗液</t>
  </si>
  <si>
    <t>用于定性检测临床样本中的病原体。mNGS项目基于Illumina和MGI等高通量测序平台，可直接对临床样本中的核酸进行测序，自主研发的自动化分析流程可将获取的测序数据与病原数据库进行比对分析，根据比对得到的序列信息来判断病原体种类，能够快速、客观地检测临床样本中的病毒、细菌、真菌、寄生虫等26000多种病原体；同时选取有重要临床意义的耐药基因，自动化分析后与检出细菌相互匹配，辅助临床耐药菌诊断。作为临床感染性疾病的病原微生物的新一代快速检测手段，能够辅助临床医生明确患者感染病原体，制定针对性治疗方案。</t>
  </si>
  <si>
    <t>病原微生物宏基因组DNA检测</t>
  </si>
  <si>
    <t>病原微生物宏基因组检测(RNA）</t>
  </si>
  <si>
    <t>病原微生物宏基因组检测(RNA)</t>
  </si>
  <si>
    <t>肠道病毒EV核酸检测（鼻咽拭子）,PCR法</t>
  </si>
  <si>
    <t>L250403095</t>
  </si>
  <si>
    <t>PCR法</t>
  </si>
  <si>
    <t>鼻咽拭子、痰液、肺泡灌洗液、鼻洗液</t>
  </si>
  <si>
    <t>随着抗生素的广泛应用,中枢神经系统内的细菌感染常能在发病初期就得到良好控制,而病毒感染引起的脑炎则逐渐成为临床上最常见的中枢神经系统感染性疾病。其中,肠道病毒(EV)感染是病毒性脑炎最重要的病因之一。因此，早期检测患者肠道病毒EV及相关型别的鉴定，可为临床诊断提供参考。</t>
  </si>
  <si>
    <t>肠道病毒EV核酸检测(鼻咽拭子)</t>
  </si>
  <si>
    <t>肠道菌群16SrDNA高通量测序</t>
  </si>
  <si>
    <t>粪便标本</t>
  </si>
  <si>
    <t>通过了解自己的肠道菌群信息，可以调整生活方式，保持健康的身心状态，以便对疾病早做预测、积极预防并定期监测，实时管理自己的健康问题。</t>
  </si>
  <si>
    <t>胎儿染色体非整倍体无创基因检测</t>
  </si>
  <si>
    <t>单纯疱疹病毒（I+II型）,实时荧光定量PCR</t>
  </si>
  <si>
    <t>实时荧光定量PCR</t>
  </si>
  <si>
    <t>病原微生物核酸实现快速检测；</t>
  </si>
  <si>
    <t>单纯疱疹病毒（I+II型）,实时荧光PCR法</t>
  </si>
  <si>
    <t>肺吸虫IgG抗体,ELISA</t>
  </si>
  <si>
    <t>肺吸虫抗原和抗体测定</t>
  </si>
  <si>
    <t>肺吸虫IgG抗体*</t>
  </si>
  <si>
    <t>弓形虫(TOX-DNA)定性,实时荧光PCR</t>
  </si>
  <si>
    <t>实时PCR</t>
  </si>
  <si>
    <t>①用于弓形虫感染的辅助诊断和弓形虫感染病人药物治疗的疗效监控、优生优育等病原学检测。</t>
  </si>
  <si>
    <t>弓形虫IgG抗体（TOX-IgG）</t>
  </si>
  <si>
    <t>钩端螺旋体IgG抗体(LEP-IgG),ELISA法</t>
  </si>
  <si>
    <t>辅助诊断是否钩端螺旋体感染。钩端螺旋体简称钩体，种类很多，可分为致病性钩体及非致病性钩体两大类。致病性钩体能引起人及动物的钩端螺旋体病，简称钩体病，是在世界各地都广泛流行的一种人畜共患者，中国绝大多数地区都有不同程度的流行，尤以南方各省最为严重，对人民健康危害很大，是中国重点防治的传染病之一。感染早期机体可通过非特异性免疫杀灭钩体，但作用不强。感染1～2周后血中可出现特异性抗体，具有调理、凝集和溶解钩体，增强吞噬细胞的吞噬作用。特异性抗体出现后可迅速清除血中钩体，一般7～10天可把器官中的钩体清除，但肾脏中钩体受抗体影响较小，维持时间长。故尿中可较长时间（数周～数年）排菌。钩体隐性感染或病后可获得对同型钩体的持久免疫力，以体液免疫为主，细胞免疫作用不大。</t>
  </si>
  <si>
    <t>钩端螺旋体病血清学试验</t>
  </si>
  <si>
    <t>钩端螺旋体抗体IgG(LEP-IgG)</t>
  </si>
  <si>
    <t>骨钙素N端中分子片段（N-MID)，化学发光法</t>
  </si>
  <si>
    <t>化学发光法</t>
  </si>
  <si>
    <t>骨代谢(骨形成)指标。骨钙素属于γ-羧谷氨酸包含蛋白类(gamma-carboxyglutamic-acid-containingproteins,GLAproteins)，此蛋白类为维生素K依赖性。骨钙素中谷氨酸基的γ-羧基化后才具有生物学效应，而中羧基化必须有维生素K参与[1]骨钙素又称骨γ-羧谷氨酸包含蛋白(bonegamma-carboxyglutamic-acid-containingproteins,BGP)。该蛋白在骨矿化峰期之后才出现积聚。使用维生素K拮抗剂，可使此蛋白在骨中的含量减少，但并不影响其脯氨酸的含量，也不影响骨的机械强度。[骨钙素是成骨细胞合成并分泌的，比较稳定，不受骨吸收因素的影响。通过血清骨钙素可以了解成骨细胞，特别是新形成的成骨细胞的活动状态。骨钙素值随年龄的变化以及骨更新率的变化而不同。骨更新率越快，骨钙素值越高，反之降低。在原发性骨质疏松中，绝经后骨质疏松症是高转换型的，所以骨钙素明显升高；老年性骨质疏松症是低转换型的，因而骨钙素升高不明显。故可根据骨钙素的变化情况鉴别骨质疏松是高转换型的还是低转换型的。需注意的是甲旁亢性骨质疏松症中骨钙素升高明显。升高：见于骨质合成时，尤其是骨损伤后骨质合成早期，绝经后骨质疏松，甲旁亢性骨质疏松症。</t>
  </si>
  <si>
    <t>骨钙素N端中分子片段测定(N-MID)</t>
  </si>
  <si>
    <t>广州管圆线虫IgG抗体,ELISA</t>
  </si>
  <si>
    <t>血液标本、脑脊液</t>
  </si>
  <si>
    <t>广州管圆线虫IgG抗体</t>
  </si>
  <si>
    <t>龟分枝杆菌DNA,Sanger测序法</t>
  </si>
  <si>
    <t>Sanger测序法</t>
  </si>
  <si>
    <t>肺泡灌洗液、痰液、培养物</t>
  </si>
  <si>
    <t>Sanger测序具有精准、低成本、流程简单、污染低、结果直观可视的优势，是包括荧光定量PCRTaqman探针法、普通PCR法、芯片法、二代测序法、质谱法等基因检测方法的国际金标准，其满足了“目标准确、结果精准、通量小”的临床测序特点，非常适用于临床诊断。目前疑难罕见病原微生物诊断的方法主要包括分离和培养、血清学试验、PCR/荧光定量PCR和mNGS等，微生物培养耗时长且阳性率低，mNGS若检出疑难罕见病原微生物需结合其他技术综合判断，荧光定量PCR存在因同属间序列同源性高导致假阳性或位点突变引起假阴性的可能，本检测是基于Sanger测序法的疑难罕见病原微生物核酸检测，可丰富疑难罕见病原微生物的分子生物学检测方法，辅助验证PCR或mNGS检测结果的准确性。</t>
  </si>
  <si>
    <t>呼吸道158种病原体靶向测序(tGS)</t>
  </si>
  <si>
    <t>L250501043/3</t>
  </si>
  <si>
    <t>肺泡灌洗液/脑脊液/血液/组织/胸腹水/脓液</t>
  </si>
  <si>
    <t>疑似上呼吸道感染的患者；疑似下呼吸道感染（肺炎、肺脓肿、支气管扩张伴随感染）的患者；其他伴有呼吸道感染症状的患者。</t>
  </si>
  <si>
    <t>上呼吸道病原体测定</t>
  </si>
  <si>
    <t>呼吸道208种病原体靶向测序(tGS)</t>
  </si>
  <si>
    <t>肺泡灌洗液/痰液/鼻咽拭子</t>
  </si>
  <si>
    <t>下呼吸道病原体测定</t>
  </si>
  <si>
    <t>呼吸道98种病原体靶向测序(tHGS)</t>
  </si>
  <si>
    <t>呼吸道多种病原体靶向测序</t>
  </si>
  <si>
    <t>呼吸道病毒核酸三项(新型冠状病毒、甲乙型流感病毒),实时荧光PCR</t>
  </si>
  <si>
    <t>实时荧光PCR</t>
  </si>
  <si>
    <t>鼻咽/口咽拭子</t>
  </si>
  <si>
    <t>本项目用于呼吸道病毒感染的辅助诊断。适用人群包括新型冠状病毒、甲型流感病毒、乙型流感病毒感染的疑似病例、疑似聚集性病例患者、其他需要进行呼吸道感染诊断或鉴别诊断者。</t>
  </si>
  <si>
    <t>呼吸道病毒核酸三项(新型冠状病毒、甲乙型流感病毒)</t>
  </si>
  <si>
    <t>呼吸道合胞病毒核酸检测</t>
  </si>
  <si>
    <t>急性呼吸系统传染病是威胁着人类健康的最主要疾病之一，据统计，90%以上急性呼吸道感染由病毒引起,在全球范围都有很高的发病率和病死率，其中病毒感染在各个年龄段的人群中都是重要的病因。华南地处热带亚热带商贸中心，与东南亚、非洲、中东往来密切，是防控新发突发传染病的桥头堡。近几年的H7N9、H5N6人禽流感、MERS冠状病毒等重大传染病都是以呼吸系统损害为显著特征。临床病毒的检测可为临床提供快速、准确的准病原学检查结果，有利于疾病的早期诊断，对患者的治疗有重要指导意义。</t>
  </si>
  <si>
    <t>户尘螨、粉尘螨、Der p 1、Der f 1、Der p 2、Der f 2、Der p 5、Der p 7、Der p 10、Der p 21、Der p 23</t>
  </si>
  <si>
    <t>蛋白芯片法</t>
  </si>
  <si>
    <t>血清</t>
  </si>
  <si>
    <t>精准诊断过敏性疾病</t>
  </si>
  <si>
    <t>专项变应原(单价变应原)筛查</t>
  </si>
  <si>
    <t>D202(尘螨nDer p 1 组分)-sIgE抗体,免疫荧光法</t>
  </si>
  <si>
    <t>结缔组织病相关鉴别谱1（26项：Mi-2α、Mi-2β、TIF1γ、MDA5、NXP2、SAE1、Ku、PM-Scl100、PM-Scl75、Jo-1、SRP、PL-7、PL-12、EJ、OJ、Ro-52、抗核抗体、Scl-70、CENP-A、CENP-B、RP11、RP155、Fibrillarin、NOR-90、Th/To、PDGFR）</t>
  </si>
  <si>
    <t>EUROLINE 
IIFT</t>
  </si>
  <si>
    <t xml:space="preserve"> 血清2ml</t>
  </si>
  <si>
    <t>特发性炎症性肌病（IIM）是一组以骨骼肌受累为突出表现的获得性自身免疫性疾病。主要表现为对称性、进行性近端肌无力，为系统性疾病；系统性硬化症(SSc)是一种慢性多系统疾病，是一种以皮肤变硬和增厚为主要特征的结缔组织病，肌炎易继发于硬皮病形成重叠综合征，因此鉴别谱的检测有助于区分疾病亚型，并在预测疾病并发症及疾病进展治疗中有较为重要的意义</t>
  </si>
  <si>
    <t>抗硬皮病抗体测定</t>
  </si>
  <si>
    <t>肌炎抗体谱（大套餐）</t>
  </si>
  <si>
    <t>结缔组织病相关鉴别谱2（29项：Mi-2α、Mi-2β、TIF1γ、MDA5、NXP2、SAE1、Ku、PM-Scl100、PM-Scl75、Jo-1、SRP、PL-7、PL-12、EJ、OJ、HMGCR、cN-1A、Ro-52；MDA5-定量；抗核抗体、Scl-70、CENP-A、CENP-B、RP11、RP155、Fibrillarin、NOR-90、Th/To、PDGFR）</t>
  </si>
  <si>
    <t>EUROLINE 
IIFT 
化学发光法</t>
  </si>
  <si>
    <t>血清2ml</t>
  </si>
  <si>
    <t>肌炎抗体谱28项</t>
  </si>
  <si>
    <t>抗肌炎抗体谱（23项）</t>
  </si>
  <si>
    <t>L250402064*12</t>
  </si>
  <si>
    <t>免疫印迹法</t>
  </si>
  <si>
    <t>【临床意义】OJ：抗异亮氨酰tRNA合成酶抗体，临床表现为间质性肺病，关节炎，雷诺病，机械工手，肌炎中少，皮肌炎更多。KS：门冬氨酰-转运RNA合成酶抗体，临床表现为间质性肺病，关节炎，雷诺病，机械工手，肌炎中少，有些仅伴间质性肺病。Zo：抗苯丙氨酰tRNA合成酶抗体，相关疾病为Antisynthetasesyndrome，即抗甲状腺素(抗合成酶)综合征。HA：抗酪氨酰tRNA合成酶抗体，相关疾病为Antisynthetasesyndrome，即抗甲状腺素(抗合成酶)综合征。SCL-70：主要见于硬化症(PSS)，也见于CREST综合征。是分子量为100KD的DNA拓朴异构酶I的降解产物，首先在皮肤弥漫型多发性系统性硬化症(PSS)患者血清中发现抗Scl-70抗体。因其主要见于硬皮病，且其相应抗原分子量为70KD，故取名为抗Scl-70抗体。系统性硬化(SSc)的标记抗体。PM-SCl100：常见于多发性肌炎与系统性硬化症的重叠症状，在重叠症状中的阳性率为50%；也可以仅出现于多发性肌炎患者中和弥散性硬化症中。PM-SCl75：常见于多发性肌炎与系统性硬化症的重叠症状，在重叠症状中的阳性率为50%；也可以仅出现于多发性肌炎患者中和弥散性硬化症中。Ku：全身性硬化症，多发性肌炎，其他结缔组织病如类风湿性关节炎(RA)、混合性结缔组织病(MCTD)、干燥综合征。RNA-PIII：抗RNA聚合酶抗体，在大量硬化症特异性抗体阳性的系统性硬化症患者中，RNA-PIII抗体阳性患者为12.5%。Th/To：抗7-2-核糖核蛋白抗体，临床表现为系统性硬化症，阳性率较低于RNA-PIII抗体。主要见于局限型硬皮病患者，与抗着丝点抗体阳性的系统性硬皮病患者临床症状相似，预后良好。阳性率为5%~10%。此外，抗Th/To抗体还可偶见于多发性肌炎(PM)/系统性硬化症(SSc)重叠综合征中，阳性率为3%。Fibrillarin：2’-O-甲基转移酶，自身免疫疾病硬皮病患者的血清中通常含有较高水平的fibrillarin抗体。NOR-90：抗核仁组织区抗体，抗NOR-90抗体检测阳性则表明有可能为系统性硬化症(弥漫性)，但抗NOR-90抗体在系统性硬化病中的阳性率很低，且阳性者多伴有雷诺征。此外，该自身抗体还偶见于系统性红斑狼疮(SLE)、类风湿关节炎(RA)、干燥综合征(SS)和肝癌等患者。NXP-2：抗核基质蛋白2抗体，抗NXP2抗体最近已被鉴定与成人皮肌炎伴严重皮肤钙化有关。常见疾病为皮肌炎，恶性肿瘤。首次报道于青少年皮肌炎，其中它们与钙质沉着症，严重肌肉无力，多关节炎，关节挛缩和肠血管炎有关。在幼年型肌炎患儿的血清中，阳性率为23%~25%，成人肌炎患者中的阳性率为1%~17%。TIF1-γ：血清抗转录中介因子1-γ抗体，常见疾病为皮肌炎，恶性肿瘤。是皮肌炎特异性抗体，在成年和儿童患者中均可出现，成年型多发性肌炎/皮肌炎出现频率为13%~31%，JDM出现频率为22%~29%。因TIF1蛋白在肿瘤发生中起关键作用，故这些抗体可能是由于体内出现异常抗肿瘤免疫而产生。SSA/Ro52kD：抗SSA抗体主要见于原发性干燥综合征，阳性率高达60%~75%。此外，抗SSA抗体常与亚急性皮肤性红斑狼疮、抗核抗体阴性狼疮、新生儿狼疮等相关(SSA抗体可通过胎盘进入胎儿引起新生儿儿狼疮综合症)。SSA抗体与广泛光过敏性皮炎症状相关。SAE1/SAE2：靶抗原是小泛素样修饰物-1(SUMO-1)激活酶(SAE)异二聚体SAE1和SAE2。蛋白被泛素蛋白修饰是重要的修饰途径，这种修饰途径需要活化酶的参与。通过泛素化的修饰途径，活化酶参与了细胞的多种重要调控。</t>
  </si>
  <si>
    <t>抗肌炎抗体测定</t>
  </si>
  <si>
    <t>抗肾小球基底膜（GBM）抗体,定量</t>
  </si>
  <si>
    <t>抗GBM抗体可在大约90%的肺出血肾炎综合症患者中检测到。尽管肺出血肾炎综合症发病率比较低(仅占所有肾脏病人的0.5%)，但该病病情发展迅速，如果不及时治疗死亡率高达75-90%。早期诊断和及时正确的治疗可大大降低患者的死亡率。
抗GBM抗体是包括肺肾综合征在内的所有抗肾小球基底膜型肾小球肾炎的血清学标志，在未累及肺的病例中抗肾小球基底膜抗体的阳性率为60%，而在累及肺的病例中抗肾小球基底膜抗体的阳性率为80-90%。</t>
  </si>
  <si>
    <t>抗肾小球基底膜抗体测定</t>
  </si>
  <si>
    <t>抗血小板特异性自身抗体(5项）</t>
  </si>
  <si>
    <t>250401031/1*5</t>
  </si>
  <si>
    <t>流式荧光微球法</t>
  </si>
  <si>
    <t>【方法原理】流式荧光微球法。原发免疫性血小板减少症（ITP）患者的血小板特异性自身抗体（GPⅨ、GPⅠb、GPⅢa、GPⅡb、GMP140）结合于血小板相应的糖蛋白位点上，形成抗原抗体复合物，经过裂解液的裂解，这种抗原抗体复合物游离于反应液体中。利用特异性单克隆抗体包被的5种鼠抗人单抗聚苯乙烯微球，能够特异性识别并结合抗原抗体复合物，通过FITC标记的羊抗人IgG多克隆抗体作为示踪物，采用流式微球技术检测微球的荧光强度，依据荧光强弱将微球区分为5个群，分析各群微球的FITC的平均荧光强度判定样品的阴阳性。【临床意义】原发免疫性血小板减少症（ITP）是临床最为常见的出血性疾病，约占出血性疾病总数的30%，欧美国家年发病率为5~10/10万人口。ITP可发生在任何年龄阶段，分急性及慢性两种，急性多见于儿童，慢性多见于成人，40岁以下女性常见，65岁以上老年发病率呈上升趋势。临床表现以皮肤的瘀点及瘀斑，粘膜及内脏出血为特征。ITP是由机体免疫系统功能紊乱引起血小板破坏增加，从而导致血小板数目减少的自身免疫性出血性疾病，主要是由于血小板特异性自身抗体介导的血小板破坏引起的血小板数量减少。50%~60%的ITP患者血小板表面结合有IgG型自身抗体，可识别血小板表面的一种或多种膜糖蛋白(glycoprotein,GP)，包括GPⅡb/Ⅲa、GPⅠb/Ⅸ、GPⅠa/Ⅱa、GPⅣ、GPⅤ等。其中约75%的血小板抗体都位于血小板膜GPⅡb/Ⅲa、GPⅠb/Ⅸ复合体上。本检测主要临床应用包括：1、辅助诊断原发性免疫性血小板减少症：血小板膜糖蛋白特异性自身抗体介导的血小板清除增加在ITP发病机制中发挥着重要作用。在《成人原发性免疫性血小板减少症诊断与治疗中国专家共识（2016年版）》及《儿童原发性免疫性血小板减少症诊疗规范（2019）》中均将血小板抗体检测作为推荐的实验室检测项目，可见其对ITP的诊断具有重要的临床应用价值。2、鉴别诊断继发性免疫性和非免疫性血小板减少症：①肿瘤化疗相关性血小板减少症；②血液病患者免疫机制异常所致血小板减少症；③感染相关的血小板减少症。3、指导临床用药：研究发现，抗GPⅠb抗体阳性的ITP患者对糖皮质激素的疗效显著差于抗GPⅠb抗体阴性的ITP患者，提示抗GPⅠb/Ⅸ抗体与ITP疾病的严重性和难治性有关。同时，IVIG对于抗GPⅠb抗体阳性的ITP患者仅部分有效或无效，潜在原因可能在于抗GPⅠb抗体为Fc非依赖型抗体，而IVIG的主要作用在于封闭Fc受体，因而不能有效减少抗GPⅠb抗体引起的血小板破坏。【适用范围】原发性或继发性血小板减少患者免疫因素分析。</t>
  </si>
  <si>
    <t>裂头蚴IgG抗体,ELISA</t>
  </si>
  <si>
    <t>用于裂头蚴虫感染的辅助诊断</t>
  </si>
  <si>
    <t>裂头蚴IgG抗体*</t>
  </si>
  <si>
    <t>临床重点病原靶向高通量测序</t>
  </si>
  <si>
    <t>NGS、靶向测序</t>
  </si>
  <si>
    <t>肺泡灌洗液/脑脊液/咽拭子/深部痰/新鲜组织/胸腹水/脓液</t>
  </si>
  <si>
    <t>临床266种重点病原体靶向测序</t>
  </si>
  <si>
    <t>呼吸道病原体靶向检测</t>
  </si>
  <si>
    <t>毛霉目真菌核酸检测,实时荧光PCR</t>
  </si>
  <si>
    <t>肺泡灌洗液、痰液</t>
  </si>
  <si>
    <t>真菌感染常见于免疫低下或缺陷人群，具有较高的发病率和死亡率，其临床症状表现不具有特异性，易被细菌、病毒等感染掩盖，使用分子方法检测真菌对于辅助临床快速诊断，具有重要的临床意义。本方法定性检测毛霉目真菌核酸，包括根霉（Rhizopus）、毛霉（Mucor）、横梗霉（Lichtheimia）、根毛霉（Rhizomucor）、小克银汉霉（Cunninghamella），不具体区分，用于毛霉目真菌感染的辅助诊断。</t>
  </si>
  <si>
    <t>免疫球蛋白D(IgD),免疫比浊法</t>
  </si>
  <si>
    <t>透射比浊法</t>
  </si>
  <si>
    <t>免疫球蛋白D型多发性骨髓瘤，发病率国外在1%~3%，国内比例在8%~10%左右。此型患者发病年龄偏年轻，以50岁以下男性多见，易出现肝脾肿大，淀粉样变性，多数患者有本周氏蛋白尿，轻链成份以λ为主，易合并高钙血症和肾功能不全，多见骨质硬化，生存期短，预后不良。而体外定量检测血清或血浆（肝素锂和EDTA）中lgD的含量，可辅助诊断异常蛋白代谢。临床适用范围：1.辅助诊断IgD型多发性骨髓瘤；2.用于IgD型多发性骨髓瘤疗效监测；3.辅助诊断高免疫球蛋白D综合症（HIDS）；</t>
  </si>
  <si>
    <t>免疫球蛋白亚类定量测定</t>
  </si>
  <si>
    <t>份</t>
  </si>
  <si>
    <t>免疫球蛋白D</t>
  </si>
  <si>
    <t>诺如病毒+轮状病毒A核酸定性检测</t>
  </si>
  <si>
    <t>PCR荧光探针技术</t>
  </si>
  <si>
    <t>辅助诊断病毒感染性腹泻。</t>
  </si>
  <si>
    <t>嘌呤类药物用药指导；TPMT基因分型(3SNPs,SNE):2.3个位点：rs1800462、rs1800460、rs1142345、NUDT15基因rs116855232位点。【TPMT*3C基因多态性检测(719A&gt;G)、TPMT*3B基因多态性检测(460G&gt;A)、TPMT*2基因多态性检测(238G&gt;C)、NUDT15(c.415C&gt;T)】"1.嘌呤类抗癌药物，如6-巯基嘌呤(6-MP)、6-硫鸟嘌呤（6-TG）及硫唑嘌呤(AZA)，常用于治疗血液系统恶性肿瘤、自身免疫性疾病以及器官移植术后的排斥反应，在临床上是引起骨髓抑制等毒副作用的主要原因，不良反应发生率约为15%~28%，其中约10%的不良反应与TPMT活性相关。2.巯嘌呤甲基转移酶（ThiopurineS-methyltransferase,TPMT）是一种特异性催化杂环类和芳香类化合物的巯基甲基化反应的细胞内酶，对临床常用的巯嘌呤类药物的代谢过程和疗效发挥起关键作用。3.嘌呤类药物的疗效和毒性均与患者体内的TPMT活性有关。由于TPMT活性的个体差异，临床上给予常规治疗剂量时，部分患者会产生严重的不良反应，使治疗中断，甚至发生致命性反应。活性高的患者长期服用这类药易产生耐受性，可能增加复发率，活性低的患者即使使用常规剂量的硫嘌呤类药物，也会增加发生严重的血液学不良反应的风险，有时会导致患者死亡。因此美国FDA推荐，在接受6-MP(6-巯基嘌呤)治疗前，患者应该接受TPMT基因分型检测，非野生型患者应尽量避免6-MP药物的使用，从而预防严重毒副作用的发生。4.近期有研究证实遗传性NUDT15缺陷是一种新型的巯基嘌呤毒性的遗传因素，并证实NUDT15基因型指导MP剂量个体化可在不影响治疗效果的前体下，预先减少毒性。"</t>
  </si>
  <si>
    <t>人肺炎衣原体(CP-DNA)定性,PCR法</t>
  </si>
  <si>
    <t>肺炎支原体（Myxoplasmapneumoniae，Mp）和肺炎农原体（Chlamydiapneumoniae，Cp）是引起呼吸系统感染的病原体，易引起人类多种疾病，在临床上已受到了人们的重视。小儿免疫系统功能发育尚未健全．尤其是呼吸道的非特异性和特异性免疫功能均较差．故易患病毒性、细菌性等呼吸道感染。Mp和Cp感染是新生儿肺炎的病原体之一，有相当高的Mp和Cp感染率。因此，早期检测患者Mp、Cp样本的核酸物质可为临床诊断提供参考。</t>
  </si>
  <si>
    <t>肺炎衣原体(CP-DNA)定性</t>
  </si>
  <si>
    <t>人疱疹病毒6型(HHV-6)DNA定性,实时荧光PCR法</t>
  </si>
  <si>
    <t>实时荧光PCR法</t>
  </si>
  <si>
    <t>血液标本、疱疹分泌物</t>
  </si>
  <si>
    <t>【方法原理】：本项目针对人疱疹病毒6型(HHV-6)设计特异性引物，采用聚合酶链式反应（PCR）结合Taqman荧光探针技术对HHV-6核酸进行定性检测。【临床意义】：疱疹病毒（herpesvirus）是一群有包膜的DNA病毒，生物学特性相似，归类为疱疹病毒科（Herpesviridae）。目前总共发现了100多种，可以分为α、β、γ三大类（亚科）。疱疹病毒感染主要侵害皮肤、黏膜以及神经组织，严重影响人体健康。人类疱疹病毒6型（humanherpesvirus6,HHV-6）：HHV-6感染主要引起婴幼儿玫瑰疹（幼儿急疹）和成人单核细胞增多症。接受器官移植和AIDS患者比正常人更易感染HHV-6。文献报道，HHV-6原发感染或再激活，还可引起高热惊厥和神经系统疾病，如脑膜炎或脑炎。针对人疱疹病毒6型(HHV-6)核酸进行检测，可用于上述疾病病因调查和鉴别诊断。</t>
  </si>
  <si>
    <t>人疱疹病毒6型(HHV-6) DNA定性,实时荧光PCR法</t>
  </si>
  <si>
    <t>人疱疹病毒7型(HHV-7)DNA定性,实时荧光PCR法</t>
  </si>
  <si>
    <t>【方法原理】针对人疱疹病毒7型(HHV-7)核酸保守区设计特异性引物，采用实时荧光PCR技术对HHV-7核酸进行定性检测。【临床意义】疱疹病毒（herpesvirus）是一群有包膜的DNA病毒，生物学特性相似，归类为疱疹病毒科（Herpesviridae）。目前总共发现了100多种，可以分为α、β、γ三大类（亚科）。疱疹病毒感染主要侵害皮肤、黏膜以及神经组织，严重影响人体健康。人类疱疹病毒7型（humanherpesvirus7,HHV-7）：HHV-7感染可能与幼儿急疹、慢性疲劳综合征、及器官移植病人的并发症相关。针对HHV-7核酸进行检测，可用于上述疾病病因调查和鉴别诊断。</t>
  </si>
  <si>
    <t>人疱疹病毒7型(HHV-7) DNA定性,实时荧光PCR法</t>
  </si>
  <si>
    <t>人疱疹病毒8型(HHV-8)DNA定性,实时荧光PCR法</t>
  </si>
  <si>
    <t>【方法原理】：本项目针对人疱疹病毒8型(HHV-8)设计特异性引物，采用聚合酶链式反应（PCR）结合Taqman荧光探针技术对HHV-8核酸进行定性检测。【临床意义】：疱疹病毒（herpesvirus）是一群有包膜的DNA病毒，生物学特性相似，归类为疱疹病毒科（Herpesviridae）。目前总共发现了100多种，可以分为α、β、γ三大类（亚科）。疱疹病毒感染主要侵害皮肤、黏膜以及神经组织，严重影响人体健康。人类疱疹病毒8型（humanherpesvirus8,HHV-8）：HHV-8主要存在于艾滋病卡波济肉瘤组织和艾滋病患者淋巴瘤组织中，呈溶组织感染。HHV-8感染与卡波西肉瘤、原发性渗出性淋巴瘤、多发性骨髓瘤等疾病相关。针对人疱疹病毒8型(HHV-8)核酸进行检测，可用于上述疾病病因调查和鉴别诊断。</t>
  </si>
  <si>
    <t>人疱疹病毒8型(HHV-8) DNA定性,实时荧光PCR法</t>
  </si>
  <si>
    <t>日本血吸虫IgG,ELISA</t>
  </si>
  <si>
    <t>致病性:血吸虫发育的不同阶段包括尾蚴、童虫、成虫和虫卵对宿主产生机械性损伤，并对宿主引起复杂的免疫病理反应。尾蚴穿透皮肤时引起皮炎，童虫在体内移行时，对所经过的器官引起血管炎，毛细血管栓塞、破裂，出现局部细胞浸润和点状出血。童虫移行时所致损害与虫体代谢产物引起的变态反应有关。临床表现:血吸虫病临床表现复杂多样，轻重不一。急性血吸虫病侵入部位出现蚤咬样红色皮损、发热、过敏性荨麻疹，血管神经性水肿，全身淋巴结轻度肿大、肝脾肿大等;慢性血吸虫病以隐匿型间质性肝炎或慢性血吸虫性结肠炎为主，以腹痛、腹泻、肝脾肿大常见;晚期血吸虫病发展为肝硬化,有门]静脉高压，脾显著增大和临床并发症;异位血吸虫病:见于门脉系统意外的器官或组织的血吸虫虫卵肉芽肿引起的病变成为异位损害或异位(肺和脑)血吸虫病。药物敏感性:敏感药物包括吡喹酮、青蒿素的衍生物蒿甲醚和青蒿琥酯;与吡诺酮相比，青蒿素可作用于宿主体内的血吸虫童虫，并且可被用作化学预防剂。在许多流行区也进行了联合用药试验。青蒿素--甲氟喹的联合使用可有效抵抗血吸虫感染。</t>
  </si>
  <si>
    <t>日本血吸虫IgG抗体*</t>
  </si>
  <si>
    <t>沙眼衣原体(CT-DNA)定量,分泌物,实时荧光定量PCR</t>
  </si>
  <si>
    <t>分泌物</t>
  </si>
  <si>
    <t>1.结果呈现阳性时表示存在CT相关病原体核酸,在排除以下几种因素后可确诊为CT感染:①在CT的诸多检测手段中,PCR方法所检测靶物质为核酸,不受标本生物活性的限制,对于已经死亡的病原体仍可检测出来,即感染后药物治疗有效的情况下,患处仍会有少量已死亡的病原体存在。应在停药2周后进行检测,若在用药期间进行病情的监测,则应与临床症状相结合,必要时应用培养方法进行确诊。②PCR反应检测的靶物质为核酸,如果操作不慎造成样本之间的污染,则可能出现假阳性的情况,需要样本的运送和操作都要严格按照规程进行。2.当检测结果呈现阴性时,表示无CT感染,但仍需要排除以下几种因素:①排除PCR抑制物导致的假阴性现象,在结果的认定上需要注意。②耐药引起的基因突变也会导致扩增的失败,出现假阴性结果。在临床体征和症状很明显而多次PCR检测均阴性的情况下,要考虑这种情况的发生。</t>
  </si>
  <si>
    <t>沙眼衣原体(CT-DNA)定量</t>
  </si>
  <si>
    <t>上呼吸道107种病原体靶向测序</t>
  </si>
  <si>
    <t>靶向测序</t>
  </si>
  <si>
    <t>血液、骨髓、脑脊液、肺泡灌洗液、痰液、病理切片、其他无菌体液、组织标本等</t>
  </si>
  <si>
    <t>协助诊断</t>
  </si>
  <si>
    <t>上呼吸道多种病原体靶向测序</t>
  </si>
  <si>
    <t>手足口病二项（CA16、EV71）</t>
  </si>
  <si>
    <t>咽拭子或疱疹液</t>
  </si>
  <si>
    <t>辅助诊断手足口病</t>
  </si>
  <si>
    <t>手足口病三项（CA16、EV71、EV）</t>
  </si>
  <si>
    <t>手足口病三项(CA16、EV71、EV)</t>
  </si>
  <si>
    <t>水痘-带状疱疹病毒(VZV-DNA)定性,PCR法</t>
  </si>
  <si>
    <t>血液标本、疱疹液，分泌物，穿刺液，肺泡灌洗液，眼睛房水，脑脊液</t>
  </si>
  <si>
    <t>1.VZV在儿童感染时引起水痘，皮疹分布呈向心性，只偶发病毒性脑炎或肺炎。儿童在水痘痊愈后，病毒能长期潜伏于脊髓后根神经节或脑神经的感觉神经节中。中年以后，当机体免疫力下降，疾病或某些治疗损害了宿主的免疫状态，潜伏的VZV被激活，复发，表现为沿感觉神经支配的皮肤分布的带状疱疹。所以称之为水痘-带状疱疹病毒。2．不论成人或儿童患带状疱疹，都能成为儿童水痘的传染源，引起暴发流行。带状疱疹复发1次以上者极为罕见。如果成人是首次感染VZV，常发生病毒性肺炎，病死率高。孕妇患水痘的可引起胎儿畸形、流产或死产。3．人是VZV的惟一自然宿主，皮肤是VZV的主要靶器官。VZV主要经呼吸道侵入人体，直接接触破损的水疱也可以感染。患病后可获得终身免疫，但体内的抗体不能清除潜伏在神经节中的VZV，所以若干年后仍可发生带状疱疹。由于临床症状典型，因此一般不依赖实验室检测。</t>
  </si>
  <si>
    <t>水痘-带状疱疹病毒(VZV-DNA)定性</t>
  </si>
  <si>
    <t>他克莫司用药基因检测(NGS)</t>
  </si>
  <si>
    <t>二代测序技术(NGS)</t>
  </si>
  <si>
    <t>建议临床使用他克莫司前，通过基因检测判定患者代谢类型，预测用药起始剂量进行个体化治疗，以提高临床疗效，避免不良事件的发生。所有需要服用他克莫司的人群。</t>
  </si>
  <si>
    <t>270800010*2
270800010/1</t>
  </si>
  <si>
    <t>细小病毒B19-IgG(B19-IgG),ELISA法</t>
  </si>
  <si>
    <t>L250403110</t>
  </si>
  <si>
    <t>人类细小病毒B19(humanparvoVirusB19)感染主要通过同受感染者亲密接触，并通过鼻咽的分泌物（或飞沫）传播。引起的典型疾病是传染性红斑和急性关节病，但该病毒在一些血液病和免疫受损病人可引起再生障碍危象，在妊娠妇女可引起胎儿水肿乃至死胎。B19-IgM阳性结果表示B19病毒现症感染。</t>
  </si>
  <si>
    <t>抗细小病毒B19抗体测定</t>
  </si>
  <si>
    <t>细小病毒B19-IgG抗体</t>
  </si>
  <si>
    <t>细小病毒B19-IgM(B19-IgM),ELISA法</t>
  </si>
  <si>
    <t>细小病毒B19-IgM抗体</t>
  </si>
  <si>
    <t>腺病毒核酸检测</t>
  </si>
  <si>
    <t>实时PCR法</t>
  </si>
  <si>
    <t>血管内皮生长因子（VEGF）,酶联免疫吸附法</t>
  </si>
  <si>
    <t>ELISA法</t>
  </si>
  <si>
    <t>1、恶性肿瘤VEGF在几乎所有的实体肿瘤患者的血液中的表达都是增高的，符合广谱筛查的“广谱”，是一种较为理想的广谱筛查标记物。2、肿瘤治疗疗效评估与监测方面的意义3、VEGF检测与肿瘤病情监测VEGF可以检测肿瘤对治疗，尤其是化疗等的反应。治疗前血液VEGF水平高者可能对化疗或其他治疗反应性较差，疗效不好；而治疗前血液VEGF较低的则相反，疗效可能好。4、VEGF检测与肿瘤预后研究表明VEGF水平与肿瘤的大小、进展程度或/和预后不良密切相关，即VEGF水平越高，肿瘤瘤体越大或预后越不好。适用范围：1.进行辅助诊断以检查排除肿瘤可能性；2、指导临床治疗；3、疗效监测及预后判断</t>
  </si>
  <si>
    <t>血管内皮生长因子检测</t>
  </si>
  <si>
    <t>血管内皮生长因子（VEGF），酶联免疫吸附法</t>
  </si>
  <si>
    <t>血管内皮生长因子VEGF</t>
  </si>
  <si>
    <t>血管内皮生长因子（VEGF）是一种具有高度生物活性的功能性糖蛋白，在目前已发现的与新血管生成相关的二十余种血管生成刺激因子中，VEGF是最重要的血管生成刺激因子，直接刺激血管细胞增殖，作用最强且最特异。现有研究表明，肿瘤侵入的巨噬细胞和肥大细胞可分泌高水平的VEGF，后通过与靶细胞膜表面的酪氨酸激酶受体结合，刺激肿瘤血管内皮细胞，促进内皮细胞增殖迁移，诱导血管形成，促进肿瘤持续生长。VEGF可提高血管通透性，引起周围组织纤维蛋白沉着，促进单核细胞、成纤维细胞内皮细胞侵润，有利于肿瘤基质形成和肿瘤细胞进入新生血管，促进肿瘤转移。&lt;p&gt;适用范围适用于肿瘤的早期筛查、肿瘤分型及疗效评估。</t>
  </si>
  <si>
    <t>血清总补体CH50,免疫比浊法</t>
  </si>
  <si>
    <t>辅助诊断免疫系统疾病。</t>
  </si>
  <si>
    <t>总补体测定(CH50)</t>
  </si>
  <si>
    <t>血清总补体CH50*</t>
  </si>
  <si>
    <t>恙虫病东方体DNA,Sanger测序法</t>
  </si>
  <si>
    <t>【检测细项】91243RoussoellasiamensisDNA,Sanger测序法；91241灰色小克银汉霉DNA,Sanger测序法；91240威氏无绿藻DNA,Sanger测序法；91234菠萝泛菌DNA,Sanger测序法；91252痰潘多拉菌DNA,Sanger测序法；91264人型支原体DNA,Sanger测序法；91249马尔尼菲篮状菌DNA,Sanger测序法；91248猫立克次体DNA,Sanger测序法；91247解脲脲原体DNA,Sanger测序法；91246细小脲原体DNA,Sanger测序法；91245苏尔加分枝杆菌DNA,Sanger测序法；91244阿莎西毛孢子菌DNA,Sanger测序法；91237霍乱弧菌DNA,Sanger测序法；91289缺陷乏养菌DNA，Sanger测序法；91263大芬戈尔德菌DNA,Sanger测序法；91242贝纳柯克斯体DNA,Sanger测序法；91239问号钩端螺旋体DNA,Sanger测序法；91253乳明串珠菌DNA,Sanger测序法；91259恙虫病东方体DNA,Sanger测序法；91260猪链球菌DNA,Sanger测序法；91262豚鼠耳炎诺卡菌DNA,Sanger测序法；91251耶氏肺孢子菌DNA,Sanger测序法；91250鹦鹉热衣原体DNA,Sanger测序法；91295偶发分枝杆菌DNA，Sanger测序法；91303汉氏巴尔通体DNA，Sanger测序法；91325脓肿诺卡菌DNA，Sanger测序法；91326萜烯诺卡菌DNA，Sanger测序法；91327盖尔森基兴诺卡菌DNA，Sanger测序法；91328创伤弧菌DNA，Sanger测序法；91329产吲哚金黄杆菌DNA，Sanger测序法。【方法原理】Sanger测序是针对目的基因设计并合成相应的特异性引物，进行PCR扩增后直接测序的方法。本检测首先使用疑难罕见病原微生物的特异性引物对样本中的疑难罕见病原微生物进行PCR扩增，然后对PCR产物进行Sanger测序，最后对测序结果进行生信分析。【临床意义】Sanger测序具有精准、低成本、流程简单、污染低、结果直观可视的优势，是包括荧光定量PCRTaqman探针法、普通PCR法、芯片法、二代测序法、质谱法等基因检测方法的国际金标准，其满足了“目标准确、结果精准、通量小”的临床测序特点，非常适用于临床诊断。目前疑难罕见病原微生物诊断的方法主要包括分离和培养、血清学试验、PCR/荧光定量PCR和mNGS等，微生物培养耗时长且阳性率低，mNGS若检出疑难罕见病原微生物需结合其他技术综合判断，荧光定量PCR存在因同属间序列同源性高导致假阳性或位点突变引起假阴性的可能，本检测是基于Sanger测序法的疑难罕见病原微生物核酸检测，可丰富疑难罕见病原微生物的分子生物学检测方法，辅助验证PCR或mNGS检测结果的准确性。【适用范围】疑难罕见病原微生物检测、有临床科研需求的专家群体：不同检测方法学性能比较（如使用Sanger测序验证二代测序结果的准确性，与PCR检测的一致性等）等。</t>
  </si>
  <si>
    <t>恙虫病东方体核酸,Sanger测序法</t>
  </si>
  <si>
    <t>恙虫病东方体IgM抗体,胶体金法</t>
  </si>
  <si>
    <t>胶体金法</t>
  </si>
  <si>
    <t>临床意义】恙虫病（ScrubTyphus）又名丛林斑疹伤寒，是由恙虫病东方体感染引起的急性发热疾病，以啮齿类动物为主要传染源，经恙螨幼虫叮咬传播。人体感染恙虫病东方体后，临床症状表现为发热、皮疼、焦痂或溃疡、淋巴结肿大，并发有肺炎、脑膜炎、弥散性血管内凝血，甚至引起多器官的衰竭，严重可导致死亡。感染恙虫病一般在病程第一周即可检测出特异性抗体，至第二、三周检出率最高，两个月后逐渐下降。其中恙虫病东方体IgM抗体是急性感染的指标。恙虫病东方体抗体、恙虫病东方体IgM抗体两项可辅助诊断是否感染恙虫病东方体。</t>
  </si>
  <si>
    <t>耶氏肺孢子菌DNA,Sanger测序法</t>
  </si>
  <si>
    <t>耶氏肺孢子菌核酸,Sanger测序法</t>
  </si>
  <si>
    <t>遗传病全外显子组测序检测（先证者）</t>
  </si>
  <si>
    <t>本检测覆盖了人类的2万多个核基因的全外显子组，可检测到绝大多数的微小变异，以及大多数的拷贝数变异。适用于那些高度疑似患有某种遗传病的患者（或者怀疑携带有突变的家属）患者的分析及解读内容：绝大多数人类基因的微小变异（SNV）；大多数的人类基因组拷贝数变异（CNV）；染色体层面的缺失/重复突变、染色体数目异常；染色体的同源单亲二倍体(UPD)。Wiedemann－Steiner综合征(WSS)是以身材矮小、精神运动发育迟滞、多毛及特殊面容(包括狭窄的眼裂、浓眉毛、长睫毛、薄上唇、塌鼻梁、球状鼻、指趾畸形等)为主要表现的多发畸形综合征，因Wiedemann和Steiner分别在1989和2000年首次描述此病而命名，Jones等在2012年将WSS的致病基因定位于编码赖氨酸甲基转移酶2A的KMT2A基因，呈常染色体显性遗传。
本检测并非能覆盖到所有的基因突变，送检前请悉知以下局限性。
1、由于受基因组中存在与之高度同源序列的影响，包括但不限于SMN1、CYP21A2、IKBKG、GBA、HBA1、HBA2等等基因（由于数目众多，此处不逐一列举）尚不能单独依赖WES检测得到可靠的检测数据。因而本项目不报告此类基因的结果。若临床高度怀疑此类基因发生变异，请选择送检相应的、有针对性检测的项目。
2、本检测不报告线粒体环状DNA上的变异，若怀疑为线粒体环状DNA变异导致疾病者，可送检线粒体基因组全长检测项目（代码80405）。
3、由于碱基修饰造成的表观遗传改变，例如PraderWilli综合征相关的表观遗传改变。
4、内含子深部的变异，缺乏有效的分析手段，本检测无法覆盖（即使覆盖也难以解读）。
5、大部分基因表达调控序列，缺乏有效的分析手段，本检测并不覆盖（即使覆盖也难以解读）。
6、大多数的非编码RNA基因，缺乏有效的分析手段，本检测并不覆盖（即使覆盖也难以解读）。
7、面肩肱型肌营养不良相关的D4Z4片段重复数减少，以及类型为动态突变的变异，本检测无法覆盖。
8、包括但不限于染色体片段易位、倒位等仅造成基因组结构改变的变异，本项目无法检测。
9、对于拷贝数变异（CNV），本项目仅报告&gt;100kb的片段。且本项目报告的所有CNV，均需加做其他方法学检测才能在临床上最终确认。
10、低比例的嵌合型变异（&lt;25%），可能难以检出。
11、其他单独采用WES无法覆盖或检出的情况。</t>
  </si>
  <si>
    <t>遗传代谢病检测(临床患者),干血滤纸片,LC-MS/MS</t>
  </si>
  <si>
    <t>滤纸干血斑</t>
  </si>
  <si>
    <t>有机酸(UOA),干尿纸片,GC-MS</t>
  </si>
  <si>
    <t>滤纸干尿片</t>
  </si>
  <si>
    <t>用于有机酸代谢病的诊断。</t>
  </si>
  <si>
    <t>中枢神经120种病原体靶向测序(tIGS)</t>
  </si>
  <si>
    <t>脑脊液/脑引流液</t>
  </si>
  <si>
    <t>考虑脑炎、脑膜炎的患者；中枢神经系统感染危急重症患者；中枢神经系统混合感染患者；考虑排查耐药基因的中枢神经系统感染患者。</t>
  </si>
  <si>
    <t>中枢神经系统多种病原体靶向测序</t>
  </si>
  <si>
    <t>中枢神经系统多种病原体靶向测序,多重靶向扩增-高通量测序法</t>
  </si>
  <si>
    <t>多重靶向扩增,高通量测序法</t>
  </si>
  <si>
    <t>脑脊液</t>
  </si>
  <si>
    <t>本检测针对105种神经感染病原及6个耐药基因的特异性片段进行多重PCR和文库构建，并基于KMMiniSeqDx-CN（已获三类注册证）测序平台进行高通量测序，以鉴定样品中存在的可疑致病病原体，协助临床医生进行综合分析判断和制定个体化精准的治疗方案。</t>
  </si>
  <si>
    <t>猪囊尾蚴IgG抗体,ELISA</t>
  </si>
  <si>
    <t>ELISA</t>
  </si>
  <si>
    <t>用于猪囊尾蚴虫感染的辅助诊断</t>
  </si>
  <si>
    <t>猪囊尾蚴IgG抗体*</t>
  </si>
  <si>
    <t>MYCN(N-MYC)基因扩增检测,组织,FISH</t>
  </si>
  <si>
    <t>L270700016</t>
  </si>
  <si>
    <t>荧光原位杂交(FISH)</t>
  </si>
  <si>
    <t>蜡块或4~6um厚白片10~12张</t>
  </si>
  <si>
    <t>N-MYC基因的异常扩增与神经母细胞瘤预后不良密切相关</t>
  </si>
  <si>
    <t>原位杂交技术荧光法(FISH)</t>
  </si>
  <si>
    <t>位点</t>
  </si>
  <si>
    <t>儿科三病区</t>
  </si>
  <si>
    <t>MYCN(N-MYC)基因扩增检测,骨髓,FISH</t>
  </si>
  <si>
    <t>蛋白C,发色底物法</t>
  </si>
  <si>
    <t>发色底物法</t>
  </si>
  <si>
    <t xml:space="preserve">活性降低见于先天性PC缺陷或获得性PC减少,后者见于DIC、肝功能不全、手术后等。活性增高常见于冠心病、糖尿病、肾病综合症。
</t>
  </si>
  <si>
    <t>血浆蛋白C活性测定(PC)</t>
  </si>
  <si>
    <t>蛋白C测定（PC）</t>
  </si>
  <si>
    <t>蛋白S,凝固法</t>
  </si>
  <si>
    <t>凝固法</t>
  </si>
  <si>
    <t>减低见于先天性和获得性蛋白S缺乏症，后者见于肝病、口服抗凝剂等。</t>
  </si>
  <si>
    <t>血浆蛋白S测定(PS)</t>
  </si>
  <si>
    <t>蛋白S测定（PS）</t>
  </si>
  <si>
    <t>淋巴造血组织病理诊断套餐(病理诊断+10项免疫组化)</t>
  </si>
  <si>
    <t>270300011
270500002*10
270800006*2</t>
  </si>
  <si>
    <t>HE染色</t>
  </si>
  <si>
    <t>淋巴活检标本，或者骨髓穿刺物（不小于10mm长度的骨髓组织，用福尔马林固定液浸泡送检），或蜡块，或白片20张（至少15张）。</t>
  </si>
  <si>
    <t>淋巴造血系统疾病病理诊断</t>
  </si>
  <si>
    <t>全自动HE单独滴染高分辨率染色检测法</t>
  </si>
  <si>
    <t>片</t>
  </si>
  <si>
    <t>免疫组织化学染色诊断</t>
  </si>
  <si>
    <t>每个标本，每种染色</t>
  </si>
  <si>
    <t>显微摄影术</t>
  </si>
  <si>
    <t>每个视野</t>
  </si>
  <si>
    <t>淋巴造血组织病理诊断套餐(病理诊断+13项免疫组化)</t>
  </si>
  <si>
    <t>270300011
270500002*13
270800006*2</t>
  </si>
  <si>
    <t>淋巴造血组织病理诊断套餐(病理诊断+15项免疫组化+EBER原位杂交)</t>
  </si>
  <si>
    <t>270300011
270500002*15
270700001
270800006*2</t>
  </si>
  <si>
    <t>淋巴活检标本，或者骨髓穿刺物，或蜡块，或白片25张（至少23张）。</t>
  </si>
  <si>
    <t>在人类只有两种病毒很明确与淋巴瘤有关，即EB病毒和人类T细胞淋巴瘤／白血病病毒（HTLV－1）。EB病毒已发现与非洲儿童的Burkitt淋巴瘤有密切的病因关系，EB病毒DNA已从Burkitt淋巴镏的细胞核中提取出来。淋巴瘤的典型病理学特征有：①淋巴结正常滤泡性结构为大量异常淋巴细胞或组织细胞所破坏，被膜及其周围组织同样被侵及；②异常细胞的分裂指数增高。淋巴瘤是一组非均一性疾病，依据其病理学特点分为霍奇金病（HD）和非霍金奇淋巴瘤（NHL）。现有的免疫组化10项已不能满足多数淋巴瘤的诊断，同时现在几乎所有的淋巴结诊断都必须要有EBV原位杂交，另外国内外远程病理会诊基础套餐都要求包涵EBV原位杂交，故设置此组合项目，以便一次性出结果，避免建议加做项目沟通流程造成的出结果时间延长。</t>
  </si>
  <si>
    <t>原位杂交技术</t>
  </si>
  <si>
    <t>淋巴造血组织病理诊断套餐(病理诊断+16项免疫组化)</t>
  </si>
  <si>
    <t>270300011
270500002*16
270800006</t>
  </si>
  <si>
    <t>免疫组化染色</t>
  </si>
  <si>
    <t>首选蜡块或白片20张左右</t>
  </si>
  <si>
    <t>要依据免疫表型，诊断和鉴别诊断淋巴瘤还是反应性增生，同时为淋巴瘤分型提供重要依据。淋巴瘤的病人一般病情严重，但免疫组化一般7-10天才能出结果，淋巴结流式能够在三天之内先口头给到临床一个初步结果，提前让临床有治疗方向，是十分具有优势的辅助诊断淋巴瘤的项目，目前少有第三方检验公司在做</t>
  </si>
  <si>
    <t>轮状病毒和腺病毒抗原检测,粪便</t>
  </si>
  <si>
    <t>250403032
250403035</t>
  </si>
  <si>
    <t>免疫胶体金法</t>
  </si>
  <si>
    <t>轮状病毒是引起婴幼儿腹泻的主要病原体之一，其主要感染小肠上皮细胞，从而造成细胞损伤，引起腹泻。轮状病毒每年在夏秋冬季流行，感染途径为粪-口途径，临床表现为急性胃肠炎，呈渗透性腹泻病，病程一般为6-7天，发热持续1-2天，呕吐2～3天，腹泻5天，严重出现脱水症状。大多数的肠道腺病毒感染可能是由粪-口途径传播引起。肠道腺病毒是2岁以下幼儿的病毒性胃肠炎的常见原因。腹泻通常为水样便不含血，不伴有粪便白细胞增多，且平均持续10天，比轮状病毒引起的腹泻时间要稍长。患者可出现轻微发热、呕吐和腹痛，有时伴有呼吸系统症状。通过对粪便样本的检查，辅助诊断是否存在轮状病毒和（或）腺病毒引起的感染。</t>
  </si>
  <si>
    <t>人轮状病毒抗原测定</t>
  </si>
  <si>
    <t>病毒血清学试验</t>
  </si>
  <si>
    <t>神经母细胞瘤MRD检测(5CD),流式细胞术</t>
  </si>
  <si>
    <t>骨髓、血液标本</t>
  </si>
  <si>
    <t>既往确诊为神经母细胞肿瘤，现需要进行残留神经母细胞肿瘤的辅助诊断。</t>
  </si>
  <si>
    <t>神经母细胞瘤MRD检测(5CD)</t>
  </si>
  <si>
    <t>病原宏基因组学-结核与非结核分枝杆菌检测</t>
  </si>
  <si>
    <t>H250403065</t>
  </si>
  <si>
    <t>超多重靶向扩增与高通量二代测序</t>
  </si>
  <si>
    <t>脑脊液、肺泡灌洗液、血液、组织</t>
  </si>
  <si>
    <t>覆盖细菌、真菌、DNA病毒、寄生虫等26348种病原体和分枝杆菌10种结核、39种NTM的分型与耐药分析</t>
  </si>
  <si>
    <t>儿科一病区</t>
  </si>
  <si>
    <t>分枝杆菌靶向测序,多重靶向扩增-高通量测序法</t>
  </si>
  <si>
    <t>分枝杆菌及耐药靶向高通量检测</t>
  </si>
  <si>
    <t>覆盖分枝杆菌10种结核、39种NTM的分型与耐药分析</t>
  </si>
  <si>
    <t>结核分枝杆菌复合群及耐药基因靶向测序</t>
  </si>
  <si>
    <t>全病原宏基因组学检测</t>
  </si>
  <si>
    <t>覆盖细菌、真菌、DNA病毒、RNA病毒、寄生虫等30248种病原体</t>
  </si>
  <si>
    <t>病原微生物宏基因组检测(全套)</t>
  </si>
  <si>
    <t>（CS）(默认)17α-羟基孕酮(17α-OHP)</t>
  </si>
  <si>
    <t>250310033/1</t>
  </si>
  <si>
    <t>静脉采血2ml,▲分离血清</t>
  </si>
  <si>
    <t>明显升高：见于21-羟化酶缺乏的先天性肾上腺皮质增生患者；也用于分析男性和女性的普通痤疮、男性秃顶及一些不明原因的不育症。 ●17α羟基孕酮单位换算：1nmol/L=1ng/ml*3.03 变更后的检测参数如下： ■1.参考范围 正常男性： 0.31-2.01 ug/mL 女性卵泡期： 0.05-1.02 ug/mL 女性黄体期： 0.3-2.34 ug/ mL 女性排卵期： 0.1-1.4 ug/ mL 女性绝经期： ＜0.93 ug/ mL 女性孕后期： 2.28-9.24 ug/ mL 1-13岁儿童： ＜2.32 ug/ mL 1月-1岁幼儿： 0.82-16.63 ug/ mL 2.分析灵敏度：0.05 ng/ml 3.临床可报告范围:0.05-300.00ng/ml 4.线性范围:0.03-30.00ng/ml</t>
  </si>
  <si>
    <t>17α羟孕酮测定(化学发光法)</t>
  </si>
  <si>
    <t>内分泌科</t>
  </si>
  <si>
    <t>17α-羟基孕酮(17α-OHP)</t>
  </si>
  <si>
    <t>（CS）25-羟基维生素D（包括：25-羟基维生素D2,25-羟基维生素D3）</t>
  </si>
  <si>
    <t>250309001*2</t>
  </si>
  <si>
    <t>串联质谱法</t>
  </si>
  <si>
    <t>血清  1.0ml
(拒收血浆)</t>
  </si>
  <si>
    <t>用于测定骨质疏松、骨畸形或者由于维生素D缺乏、过剩导致的钙异常代谢；监测服用相关药物患者的维生素D水平。</t>
  </si>
  <si>
    <t>25羟维生素D测定(色谱法)</t>
  </si>
  <si>
    <t>25-羟基维生素D（包括：25-羟基维生素D2,25-羟基维生素D3）</t>
  </si>
  <si>
    <t>（CS）高血压五项（肾素定量/AII/ALD/ACTH/COR/ARR）</t>
  </si>
  <si>
    <t xml:space="preserve">250310026
</t>
  </si>
  <si>
    <t>化学发光法/计算法</t>
  </si>
  <si>
    <t>采用EDTA抗凝管采集静脉血2-3mL，2小时内分离血浆送检血浆1ML。</t>
  </si>
  <si>
    <t>筛查评估常见继发高血压疾病以及原发高血压的用药指导</t>
  </si>
  <si>
    <t>血浆肾素活性测定</t>
  </si>
  <si>
    <t>高血压五项（肾素定量/AII/ALD/ACTH/COR/ARR）</t>
  </si>
  <si>
    <t xml:space="preserve">250310023/1
</t>
  </si>
  <si>
    <t>醛固酮测定(化学发光法)</t>
  </si>
  <si>
    <t>血管紧张素Ⅱ测定</t>
  </si>
  <si>
    <t>250310006/1</t>
  </si>
  <si>
    <t>血清促肾上腺皮质激素测定(化学发光法)</t>
  </si>
  <si>
    <t>250310018/1</t>
  </si>
  <si>
    <t>血浆皮质醇测定(化学发光法)</t>
  </si>
  <si>
    <t>（CS）乙型肝炎病毒（HBV-DNA）定量</t>
  </si>
  <si>
    <t>血清2-3ml，拒收肝素抗凝耗材采样样本</t>
  </si>
  <si>
    <t>对乙肝药品治疗的监测与评价。</t>
  </si>
  <si>
    <t>乙型肝炎DNA测定</t>
  </si>
  <si>
    <t>乙型肝炎病毒（HBV-DNA）定量</t>
  </si>
  <si>
    <t>（FZ）地中海贫血基因检测（621位点）</t>
  </si>
  <si>
    <t>第三代测序</t>
  </si>
  <si>
    <t>样本类型可选择以下几种（任选一种送检即可）：1.EDTA抗凝全血1-2毫升；2.6个月之内有输血史者建议采集口腔脱落细胞（合肥铼科生物口腔试子细胞保存液、一次性试子，无该耗材提供，也可以用93050D红色采样拭子，保证采的是“口腔粘膜”，而且需要多采两管）；3.血斑（遗传代谢采血卡）；</t>
  </si>
  <si>
    <t>通过湖南、广西、广东、海南、云南、贵州、重庆、四川、江西和福建十省的湖南家辉遗传专科医院、广西医科大学第一附属医院和广州医科大学第三附属医院等12家中心共1765例临床样本的性能验证，联合多种“金标准”方法验证，灵敏度和特异性＞99.9%。（二）第三代地中海贫血基因检测技术优势：1.全面实现中国人群α-地中海贫血和β-地中海贫血致病基因全突变类型一次性全覆盖，助力临床精准诊疗、避免漏检风险。2.高精度基于单分子实时测序的第三代基因检测技术，检测灵敏度和特异性＞99.999%，一次检测，一锤定音。可实现30种α地贫缺失型突变和28种β缺失型突变的精准检出，并且精准识别区分HBA2/HBA1高度同源基因。3.高效率创新性实现全血PCR建库技术与三代测序的完美结合，实验操作简捷，高通量实现α-地贫和β-地贫全突变型别一次性检出。4.精准分型能实现对HBA1和HBA2基因的同源区域的变异型、顺式/反式基因变异型、同源重组变异型精准区分、获得准确排列方式，实现精准基因分型、助力临床遗传病精准诊疗。</t>
  </si>
  <si>
    <t>地中海贫血基因检测（621位点）</t>
  </si>
  <si>
    <t>（GZ）16S宏基因组肠道菌群检测</t>
  </si>
  <si>
    <t>1.标本类型：粪便样本，稀便也可以做，取到1ml以上，按标准采集流程使用配套的粪便采样套装收集。（非专用粪便采样套装送检，会退单处理）2.标本量：合格的标本量应是200mg左右（即采样拭子，有3/4的表面沾到粪便），粪便标本浸在粪便保护液中的高度应在3ml左右，取样量过多或过少都有可能影响检测结果。3.采样要求：建议在采样前2个月未服用抗生素；勿将尿液混入粪便，以免造成样本污染。不建议提前离心。4.运输条件：常温保存运输，且在3日内送到检测中心</t>
  </si>
  <si>
    <t>16S宏基因组肠道菌群检测</t>
  </si>
  <si>
    <t>（GZ）17-羟孕酮(17-OHP),血清,高效液相色谱-串联质谱法</t>
  </si>
  <si>
    <t>高效液相色谱- 串联质谱法（LC-MS/MS）</t>
  </si>
  <si>
    <t>血清 1.0mL(至少0.5mL)</t>
  </si>
  <si>
    <t>临床上测定17羟基孕酮检测（17-OHP）的含量多用于先天性肾上腺皮质增生症（congenital adrenal hyperplasia，CAH）的筛查与诊断，CAH是一组由编码皮质激素合成必须酶基因突变致肾上腺皮质类固醇激素合成障碍所引起的疾病，为常染色体隐性遗传病。其主要病因为在皮质醇合成过程中，由于酶缺陷引起皮质醇合成不足，继发下丘脑CRH和垂体ACTH代偿性分泌增加，导致肾上腺皮质增生。总体发生率约为1:10000~1:20000活产婴儿，女孩多见，男女约为1:2。CAH的临床表现与酶的缺失位置和缺失程度相关，CAH的酶缺陷包括21-羟化酶、11β-羟化酶、3β-类固醇脱氢酶、17-羟化酶缺陷等，其中以21-羟化酶缺乏症最常见，占CAH发病率的90%～95%，其次是11β-羟化酶缺乏症，占5%～8%，其他酶缺乏症非常罕见。根据21- 羟化酶缺乏（21-OHD）程度不同，可分为失盐型、单纯男性化型和迟发非经典型三种类型。 新生儿筛查17-羟孕酮为阳性者，具有21-OHD临床表现：婴幼儿期女性男性化或假两性畸形，出生时即呈现程度不同的男性化体征，男性表现为假性性早熟，出生时可无症状，生后6 个月以后出现性早熟，无失盐症状或有失盐症状；男、女童均出现体格发育过快，骨龄超出年龄，成人后身材矮小可有皮肤黏膜色素沉着，男性性早熟，女性男性化，初潮延迟、原发性闭经、多毛症及不育症等。 血清-17羟孕酮是诊断21-羟化酶缺陷症的最主要指标，根据2010年美国内分泌学会发表的21-羟化酶缺乏诊疗指南，CAH的诊断筛查主要分为两类：①新生儿的筛查，先采用RIA或者ELISAs进行足跟血斑17- 羟孕酮的检测。新生儿筛查最好在出生后2~4 d 进行。RIA和ELISAs筛查的假阳性率较高，一般需要进行二级筛查。二级筛查包括类固醇激素的生化检测，推荐用LC-MS/MS法检测血清17- 羟孕酮并联合其他类固醇激素的比率进行诊断，可大大提高正确率。②婴儿期后的诊断，建议对有症状的个体监测清晨基线血清17羟孕酮，建议在行替可克肽激发试验后，测定肾上腺皮质激素谱，以区分2l-羟化酶缺陷或其他酶缺陷，并对疑似患者进行诊断，行替可克肽激发试验后，对肾上腺皮质激素谱的检测结果有争议或需要咨询遗传问题者，可行基因分型。由此可见，LC-MS/MS法检测血清中的17-羟孕酮在CAH的精准诊断中可发挥重要作用。 【适用范围】 1、用于新生儿筛查中，在症状出现前的CAH筛查或出现症状时CAH的诊断； 2、用于大龄儿童和成人迟发型或轻微型CAH的筛查与诊断，并用于定期监测CAH的治疗效果； 3、用于排除CAH类似症状如多毛、痤疮、月经不调、男性秃顶等疾病的鉴别诊断（女性多囊卵巢综合征、不孕不育症、少数的肾上腺或卵巢肿瘤等）。 【参考范围】17-羟孕酮-激发30min后的值； 儿童||1岁-6岁||&lt;8.00 ； 儿童||6岁-10岁||&lt;10.00 ； 成年男性||3.00-10.00 ； 成年女性（卵泡期）||2.00-8.00 ； 成年女性（黄体期）||2.00-10.00 ； 17-羟孕酮-基础值 ； 新生儿（出生后两天）||&lt;8.00 ； 儿童||1岁-6岁||&lt;3.00 ； 儿童||6岁-10岁||&lt;5.00 ； 成年男性||1.20-5.00 ； 成年女性（卵泡期）||0.60-4.00 ； 成年女性（黄体期）||1.00-6.00；</t>
  </si>
  <si>
    <t>17α羟孕酮测定</t>
  </si>
  <si>
    <t>17-羟孕酮(17-OHP),血清,高效液相色谱-串联质谱法</t>
  </si>
  <si>
    <t>（GZ）24h尿儿茶酚胺及其代谢物（六项）</t>
  </si>
  <si>
    <t>L250310060</t>
  </si>
  <si>
    <t>高效液相色谱串联质谱法 (LC-MS/MS)</t>
  </si>
  <si>
    <t>24小时尿液3~5mL，
&lt;br&gt;【收集24小时尿液前加入30g的柠檬酸二氢钠保存剂(10g/L的比例)，保持尿液PH 2-4，记录24小时尿总量，吸取3~5 mL冷藏避光送检。】</t>
  </si>
  <si>
    <t>1、有症状的患者：
1)有PPGL的症状和体征，如阵发性、持续性或在持续性高血压的基础上阵发性加重、头痛、心悸、多汗、面色苍白、面红、体重下降、高代谢状态、高血糖、恶心、焦虑和四肢麻木等的患者；
2)使用DA D2受体拮抗剂、拟交感神经类、阿片类、NE或5-羟色胺再摄取抑制剂、单胺氧化酶抑制剂等药物可诱发PPGL症状发作的患者；
3)出现体位性低血压的高血压患者。
2、无症状的患者：
1)肾上腺偶发瘤患者；
2)有PPGL的家族史或PPGL相关的遗传综合征家族史的患者；
3)有既往史的PPGL患者。</t>
  </si>
  <si>
    <t>多巴胺测定</t>
  </si>
  <si>
    <t>24h尿儿茶酚胺及其代谢物（六项）</t>
  </si>
  <si>
    <t>250310047*3</t>
  </si>
  <si>
    <t>肾上腺素测定</t>
  </si>
  <si>
    <t>去甲肾上腺素测定</t>
  </si>
  <si>
    <t>儿茶酚胺测定</t>
  </si>
  <si>
    <t>（GZ）Ⅰ型胶原氨基端延长肽(PINP),化学发光法</t>
  </si>
  <si>
    <t>L250309016</t>
  </si>
  <si>
    <t>电化学发光法</t>
  </si>
  <si>
    <t>血清/血浆0.8ml（离心后及时分装，避免溶血）</t>
  </si>
  <si>
    <t>P1NP反映的是1型胶原的沉积情况，因此是作为一项骨形成标志物。</t>
  </si>
  <si>
    <t>总Ⅰ型前胶原氨基端延长肽(P1NP)</t>
  </si>
  <si>
    <t>Ⅰ型胶原氨基端延长肽(PINP),化学发光法</t>
  </si>
  <si>
    <t>（GZ）骨钙素(Osteocalcin)OST*</t>
  </si>
  <si>
    <t>250308008/1</t>
  </si>
  <si>
    <t>血浆/血清 2ml</t>
  </si>
  <si>
    <t>骨代谢(骨形成)指标。 骨钙素属于γ-羧谷氨酸包含蛋白类( gamma-carboxyglutamic-acid-containing proteins, GLA proteins)，此蛋白类为维生素K依赖性。骨钙素中谷氨酸基的γ-羧基化后才具有生物学效应，而中羧基化必须有维生素K参与[1] 骨钙素又称骨γ-羧谷氨酸包含蛋白(bone gamma-carboxyglutamic-acid-containing proteins, BGP)。该蛋白在骨矿化峰期之后才出现积聚。使用维生素K拮抗剂，可使此蛋白在骨中的含量减少，但并不影响其脯氨酸的含量，也不影响骨的机械强度。 [ 骨钙素是成骨细胞合成并分泌的，比较稳定，不受骨吸收因素的影响。 通过血清骨钙素可以了解成骨细胞，特别是新形成的成骨细胞的活动状态。 骨钙素值随年龄的变化以及骨更新率的变化而不同。骨更新率越快，骨钙素值越高，反之降低。 在原发性骨质疏松中，绝经后骨质疏松症是高转换型的，所以骨钙素明显升高；老年性骨质疏松症是低转换型的，因而骨钙素升高不明显。故可根据骨钙素的变化情况鉴别骨质疏松是高转换型的还是低转换型的。需注意的是甲旁亢性骨质疏松症中骨钙素升高明显。 升高：见于骨质合成时，尤其是骨损伤后骨质合成早期，绝经后骨质疏松，甲旁亢性骨质疏松症。</t>
  </si>
  <si>
    <t>血清骨钙素测定(化学发光法)</t>
  </si>
  <si>
    <t>骨钙素(Osteocalcin)OST*</t>
  </si>
  <si>
    <t>（GZ）骨源性碱性磷酸酶（BAP）</t>
  </si>
  <si>
    <t>250305013/1</t>
  </si>
  <si>
    <t>血清  0.5ml必须注明 病人年龄。</t>
  </si>
  <si>
    <t xml:space="preserve">小儿佝偻病、孕妇、绝经期妇女、老年人血钙水平检测、指导科学补钙。 </t>
  </si>
  <si>
    <t>血清骨型碱性磷酸酶质量测定(化学发光法)</t>
  </si>
  <si>
    <t>骨源性碱性磷酸酶（BAP）</t>
  </si>
  <si>
    <t>（GZ）硫酸去氢表雄酮（DHS）</t>
  </si>
  <si>
    <t>250310022/1</t>
  </si>
  <si>
    <t>血清   0.6ml</t>
  </si>
  <si>
    <t>女性多毛症及男性化、多囊卵巢综合症。 升高：ACTH分泌过多；类固醇合成酶异常；异位雄激素分泌如多囊卵巢综合症，产生睾酮的肾上腺肿瘤或卵巢雄性细胞瘤；使用药 物过多（抗多巴胺制剂治疗高泌乳素血症） 降低：肾上腺性--- Cushing综合征（肾上腺肿瘤或结节性增生）；Addison病（原发性慢性肾上腺皮质机能减退症）；先天性ACTH不反应症；先天性肾上腺发育不良症，17-羟化酶缺陷病；垂体性---腺垂体功能不全如sheehan病（席汉综合征），ACTH单独不反应症；其它---神经性厌食、Turner综合征（先天性卵巢发育不全综合征）；Werner综合征，Klinefelter综合症（先天性睾丸发育不全或原发小睾丸症）；LDL（低密度脂蛋白）缺乏症；口服避孕药等</t>
  </si>
  <si>
    <t>血清脱氢表雄酮及硫酸酯测定(化学发光法)</t>
  </si>
  <si>
    <t>硫酸去氢表雄酮（DHS）</t>
  </si>
  <si>
    <t>（GZ）尿香草扁桃酸（VMA）</t>
  </si>
  <si>
    <t>均相酶免法</t>
  </si>
  <si>
    <t>收集24小时尿，加入浓盐酸（优级纯）3-5ml防腐，计尿总量，混匀后取3ml尿入送检。如尿液不能及时进行测定，应置冰箱内保存，-20℃可保存30天，2-8℃可保存5天。留样前服用中药、四环素、维生素B2、降压药以及安定药对结果有影响。</t>
  </si>
  <si>
    <t>诊断嗜铬细胞瘤，Addison病等。升高：见于嗜铬细胞瘤、神经母细胞瘤、交感神经节细胞瘤、原发性高血压和甲状腺功能减退等。降低：见于甲亢、原发性慢性肾上腺皮质功能减退等</t>
  </si>
  <si>
    <t>尿香草苦杏仁酸(VMA)测定</t>
  </si>
  <si>
    <t>尿香草扁桃酸（VMA）</t>
  </si>
  <si>
    <t>（GZ）尿游离皮质醇（Free COR）</t>
  </si>
  <si>
    <t>250310019/1*2</t>
  </si>
  <si>
    <t>高效液相色谱-串联质谱法</t>
  </si>
  <si>
    <t>24小时尿5.0ml(计尿总量)，不加防腐剂，收集过程始终冷藏或冷冻，加了浓盐酸也可送检；</t>
  </si>
  <si>
    <t>判断肾上腺皮质功能。增高：皮质醇增多症、胰岛炎、妊娠中毒、甲状腺机能减退、男性女性化，不平衡性糖尿病。肢端肥大症，癌症，肝损伤、肾血管性高血压、垂体机能亢进。降低：肾上腺皮质功能低下，长期应用类固醇激素，垂体机能减退，合并继发性肾上腺皮质衰竭；肾小腺切除术后及严重感染的低血压症患者，艾迪生病，席汉病；</t>
  </si>
  <si>
    <t>24小时尿游离皮质醇测定(化学发光法)</t>
  </si>
  <si>
    <t>尿游离皮质醇（Free COR）</t>
  </si>
  <si>
    <t>(GZ)全段甲状旁腺激素PTH（1-84）</t>
  </si>
  <si>
    <t>250310009/1</t>
  </si>
  <si>
    <t>推荐使用K2-EDTA，K3-EDTA或肝素锂抗凝血浆0.6ml（也可以使用血清0.6ml，使用血清时，必须分离血清。）</t>
  </si>
  <si>
    <t>更适合应用于甲状旁腺外科手术和慢性肾功能衰竭等恶性疾病时的PTH监控。</t>
  </si>
  <si>
    <t>甲状旁腺激素测定(化学发光法)</t>
  </si>
  <si>
    <t>全段甲状旁腺激素PTH（1-84）</t>
  </si>
  <si>
    <t>（GZ）全血硒</t>
  </si>
  <si>
    <t>ICP-MS</t>
  </si>
  <si>
    <t>全血  2.0ml</t>
  </si>
  <si>
    <t>③缺硒引起克山病、大骨节病的发生。硒过量可导致急慢性中毒。</t>
  </si>
  <si>
    <t>微量元素测定</t>
  </si>
  <si>
    <t>全血硒</t>
  </si>
  <si>
    <t>（GZ）人抗苗勒氏管激素（AMH）</t>
  </si>
  <si>
    <t>血清/血浆0.5ml</t>
  </si>
  <si>
    <t>1.女性卵巢储备和围绝经期的研究2.男性生殖功能评估3.颗粒细胞肿瘤的检测与治疗4.早熟及晚熟的诊断5.两性畸形诊断6.隐睾和无睾丸畸形诊断。</t>
  </si>
  <si>
    <t>抗缪勒氏管激素检测（免疫法）</t>
  </si>
  <si>
    <t>人抗苗勒氏管激素（AMH）</t>
  </si>
  <si>
    <t>（GZ）双氢睾酮（DHT）*</t>
  </si>
  <si>
    <t>血清0.8ml，若错过检测周期，每天科室接到双氢睾酮标本都会将标本分离出来保存在-20度条件下。</t>
  </si>
  <si>
    <t>用于男性脱发、前列腺肥大、无睾症、隐睾症、17α-羟化酶缺陷等所致的男性性功能减退的辅助诊断。</t>
  </si>
  <si>
    <t>血清双氢睾酮测定</t>
  </si>
  <si>
    <t>双氢睾酮（DHT）*</t>
  </si>
  <si>
    <t>（GZ）脱氢表雄酮（DHEA）*</t>
  </si>
  <si>
    <t>血清0.4ml</t>
  </si>
  <si>
    <t>用于临床对肾上腺肿瘤、多囊卵巢综合征、迟发型21-羟化酶缺乏的腺皮质增生的评价。</t>
  </si>
  <si>
    <t>血清脱氢表雄酮及硫酸酯测定</t>
  </si>
  <si>
    <t>脱氢表雄酮（DHEA）*</t>
  </si>
  <si>
    <t>（GZ）性激素结合球蛋白（SHBG）</t>
  </si>
  <si>
    <t>血清 0.6ml</t>
  </si>
  <si>
    <t>DMRT1，CYP17A1，SRD5A2，HSD17B3；相关基因测序的补充检测</t>
  </si>
  <si>
    <t>性激素结合球蛋白（SHBG)测定</t>
  </si>
  <si>
    <t>性激素结合球蛋白（SHBG）</t>
  </si>
  <si>
    <t>（GZ）雄烯二酮(AD),血清,LC-MS/MS</t>
  </si>
  <si>
    <t>血清1.0 mL最少0.5 ml.血液标本需在清晨（6~10点）采集，使用红盖真空采血管采血。 2. 分离后的血清样本可于室温条件下稳定存放7d，2-8 ℃冷藏条件下存放14天，-20 ℃冷冻条件下存放14天。 3. 样本拒收：溶血轻度可接受，中度及以上的标本拒收；脂血，黄疸直接拒收；含有任何抗凝剂的血浆标本拒收；未按照样本采集存放条件进行采集和存放的标本拒收。</t>
  </si>
  <si>
    <t>增加：女性多毛症，痤疮，先天性肾上腺皮质增生，肾上腺皮质肿瘤，多囊卵巢综合征，应用克罗米芬或ＨＣＧ时等。 降低：肾上腺皮质功能减退症，卵巢功能减退症，镰状红细胞性贫血等。</t>
  </si>
  <si>
    <t>雄烯二酮测定</t>
  </si>
  <si>
    <t>雄烯二酮(AD),血清,LC-MS/MS</t>
  </si>
  <si>
    <t>（GZ）胰岛素抗体（INS-Ab）</t>
  </si>
  <si>
    <t>放免(RIA)</t>
  </si>
  <si>
    <t>血清0.4ml，分离血清送检</t>
  </si>
  <si>
    <t>糖尿病治疗监测。结果阳性：1型糖尿病，胰岛素抵抗，胰岛素自身免疫综合征</t>
  </si>
  <si>
    <t>抗胰岛素抗体测定</t>
  </si>
  <si>
    <t>胰岛素抗体（INS-Ab）</t>
  </si>
  <si>
    <t>（GZ）胰岛素样生长因子结合蛋白-3（IGFBP-3）</t>
  </si>
  <si>
    <t>L250404030</t>
  </si>
  <si>
    <t>血清  1.0ml</t>
  </si>
  <si>
    <t>用于身材矮小、侏儒症的诊断与研究。</t>
  </si>
  <si>
    <t>胰岛素样生长因子结合蛋白-3</t>
  </si>
  <si>
    <t>胰岛素样生长因子结合蛋白-3（IGFBP-3）</t>
  </si>
  <si>
    <t>（GZ）抑制素B（Inhibin B）</t>
  </si>
  <si>
    <t>血清0.5ml，注：1.避免使用溶血、脂血、黄疸样本；女性样本采集时间应在月经第三天。2.保存：如果样本在24小时内检测可暂存于2-8℃低温环境待检，否则样品必须保存在-20℃或更低环境，长期保存样本避免反复冻融。</t>
  </si>
  <si>
    <t>抑制素B是由生殖系统细胞分泌产生，是卵巢储备功能和睾丸曲细精管功能的主要标记物。用于卵巢因素引起的女性不孕和曲细精管功能障碍引起的男性不育检测。</t>
  </si>
  <si>
    <t>抑制素B定量检测</t>
  </si>
  <si>
    <t>抑制素B（Inhibin B）</t>
  </si>
  <si>
    <t>（GZ）游离睾酮FT</t>
  </si>
  <si>
    <t>250310030/1</t>
  </si>
  <si>
    <t>血清 0.5ml</t>
  </si>
  <si>
    <t>男性性功能，性早熟，两性畸形，女性男性化肿瘤的诊断。升高：多囊卵巢综合症（PCOS），高雄激素血症不孕患者，前列腺癌发病的风险会相对更大。———</t>
  </si>
  <si>
    <t>睾酮测定(化学发光法)</t>
  </si>
  <si>
    <t>游离睾酮FT</t>
  </si>
  <si>
    <t>（CS）结核分枝杆菌及利福平耐药检测（Xpert MTB/RIF）</t>
  </si>
  <si>
    <t>L250501048</t>
  </si>
  <si>
    <t>1、痰液&gt;1ml，早晨肺深部痰最佳，浓稠痰2ml（无菌痰杯密封保存；均用无菌橡胶密封容器保存）；
2、体液标本（除血液）：肺泡灌洗液&gt;5ml，脑脊液&gt;2ml,3.5-6ml为最佳，胃液&gt;1ml，脓液&gt;1ml，胸腹水&gt;10ml，尿液&gt;15ml，眼睛房水＞1ml；(无菌干燥管送检)
3、淋巴结及其他新鲜组织无特殊要求，生理盐水无菌管保存；
4、石蜡包埋（FFPE）组织6-12片10um厚的FFPE白片，厚度不足的按比例增加白片数量
5、分泌物等近固态标本2ml以上；
6、拒收血液样本、粪便样本</t>
  </si>
  <si>
    <t>快速检测结核分枝杆菌及其利 福平耐药基因，适用于怀疑结 核病的临床患者检测，可快速 诊断结核病及指导临床用药。</t>
  </si>
  <si>
    <t>Xpert MTB/RIF结核分枝杆菌及利福平耐药检测</t>
  </si>
  <si>
    <t>神经内科（感染）</t>
  </si>
  <si>
    <t>结核分枝杆菌及利福平耐药检测（Xpert MTB/RIF）</t>
  </si>
  <si>
    <t>(CS)抗核抗体（ANA）</t>
  </si>
  <si>
    <t>间接免疫荧光法</t>
  </si>
  <si>
    <t>血清或血浆 0.5ml</t>
  </si>
  <si>
    <t>辅助诊断SLE和结缔组织病.消化系疾病.造血系疾病等。</t>
  </si>
  <si>
    <t>抗核抗体测定(ANA)</t>
  </si>
  <si>
    <t>神经内科（免疫）</t>
  </si>
  <si>
    <t>抗核抗体（ANA）</t>
  </si>
  <si>
    <t>（GZ）（脑脊液+血清）脑脊液寡克隆区带电泳分析</t>
  </si>
  <si>
    <t>250301011*2</t>
  </si>
  <si>
    <t>等电聚焦电泳</t>
  </si>
  <si>
    <t>脑脊液及血清各2ml</t>
  </si>
  <si>
    <t>OCB是MS实验室检测中应用最为广泛的生物学指标。脑脊液OCB阳性有助于MS的诊断;OCB阳性虽然不能作为诊断MS的直接证据,但对MS的早期诊断和预后判断均具有重要意义。但OCB并非MS所特有,GBS, NMO, SSP, Lyme disease等均可检出。在很多神经系统疾病中，由于血脑屏障被破坏，造成血中蛋白质进入脑脊液；或抗原激发体液免疫反应，促进内源性免疫球蛋白合成等原因，脑脊液中的免疫球蛋白含量往往异常增高，并且在高分辨率的电泳过程中出现脑脊液寡克隆区带。 脑脊液寡克隆电泳是检测中枢神经系统炎性病变、鞘内免疫蛋白合成的可靠指标，具有较高的敏感性和特异性。 2021年07 月 29日起，优化报告单模板，在脑脊液寡克隆区带电泳定性结果的基础上，补充了血清/脑脊液免疫球蛋白G定量结果，配合进行脑脊液分型解读及相关临床意义，为临床医生解读报告提供协助。</t>
  </si>
  <si>
    <t>脑脊液寡克隆电泳分析</t>
  </si>
  <si>
    <t>（脑脊液+血清）脑脊液寡克隆区带电泳分析</t>
  </si>
  <si>
    <t>（GZ）JC多瘤病毒</t>
  </si>
  <si>
    <t>全血3-5mL</t>
  </si>
  <si>
    <t>用于 JC 多瘤病毒感染的辅助诊断。</t>
  </si>
  <si>
    <t>实际属于免疫疾病单抗用药前筛查内容</t>
  </si>
  <si>
    <t>JC多瘤病毒</t>
  </si>
  <si>
    <t>（GZ）MM套餐一（随机尿）</t>
  </si>
  <si>
    <t>250301005*6</t>
  </si>
  <si>
    <t>琼脂糖凝胶电泳</t>
  </si>
  <si>
    <t>新鲜尿液 5-10ml</t>
  </si>
  <si>
    <t>辅助诊断多发性骨髓瘤和预后评估；本周氏蛋白是免疫球蛋白的轻链单体或二聚体，属于不完全抗体球蛋白。当血浆中 BJP 大量增加，滤入原尿中的 BJP 超出肾小管的重吸收阈值，即形成本-周蛋白尿，常出现于骨髓瘤和单克隆免疫球蛋白增殖性疾病患者尿中，具有诊断意义。 50545 ELP,尿,琼脂糖凝胶电泳法 50546 免疫球蛋白GAM,尿,琼脂糖凝胶电泳法 50547 κ 轻链,尿,琼脂糖凝胶电泳法 50548 λ 轻链,尿,琼脂糖凝胶电泳法 50549 κ 游离轻链,尿,琼脂糖凝胶电泳法 50550 λ 游离轻链,尿,琼脂糖凝胶电泳法</t>
  </si>
  <si>
    <t>免疫固定电泳</t>
  </si>
  <si>
    <t>MM套餐一（随机尿）</t>
  </si>
  <si>
    <t>（GZ）MM套餐一(血)</t>
  </si>
  <si>
    <t>血清0.5ml；拒收血浆、溶血标本，不接收脑脊液</t>
  </si>
  <si>
    <t>对多发性骨髓瘤、Waldenstrom巨球蛋白血症、分泌型骨髓瘤、轻链病、重链病等疾病有诊断意义。 1.单克隆免疫球蛋白增殖病 　　以单一克隆的浆细胞过度增高为特征，常导致某种免疫球蛋白或免疫球蛋白亚单位大量合成而其他正常免疫球蛋白水平下降。IFE能够确定这些蛋白质的单克隆属性。 　　2.本周氏蛋白和游离轻链病 　　本周氏蛋白是没有与免疫球蛋白分子中重链结合的单克隆κ或λ轻链。免疫固定电泳可确定本周氏蛋白的存在形式。轻链病是仅产生κ或λ单克隆轻链，在尿中称为本周氏蛋白的疾病，轻链病包括10%～15%的单克隆免疫球蛋白病，多出现在IgG骨髓瘤和IgA骨髓瘤病中。 　　3.重链病 　　以免疫球蛋白重链部分存在的单克隆蛋白为特征。 　　4.多克隆免疫球蛋白病 　　主要为γ蛋白区宽的条带，多见于炎症或感染和胶原病。 　　5.M蛋白相关疾病 　　IFE常用于M蛋白相关疾病的鉴定。如果患者①血清蛋白电泳出现M蛋白；②出现原因不明的丙种球蛋白偏低，患者有高骨髓瘤风险；③血清蛋白电泳结果正常，但患者有骨髓瘤、轻链沉积病、淀粉样病变等疾病临床症状等时，推荐做血清免疫固定电泳检测。</t>
  </si>
  <si>
    <t>MM套餐一(血)</t>
  </si>
  <si>
    <t>（GZ）β胶联降解产物（β-CTX）</t>
  </si>
  <si>
    <t>血浆0.8ml</t>
  </si>
  <si>
    <t>监测骨质疏松症或其它骨疾病的抗吸收治疗。 增高见于甲状旁腺功能亢进，变形性骨炎，绝经后等 减低见于甲状旁腺功能低下症</t>
  </si>
  <si>
    <r>
      <rPr>
        <sz val="10"/>
        <rFont val="Calibri"/>
        <charset val="134"/>
      </rPr>
      <t>β</t>
    </r>
    <r>
      <rPr>
        <sz val="10"/>
        <rFont val="宋体"/>
        <charset val="134"/>
      </rPr>
      <t>－胶原降解产物测定(</t>
    </r>
    <r>
      <rPr>
        <sz val="10"/>
        <rFont val="Calibri"/>
        <charset val="134"/>
      </rPr>
      <t>β</t>
    </r>
    <r>
      <rPr>
        <sz val="10"/>
        <rFont val="宋体"/>
        <charset val="134"/>
      </rPr>
      <t>－CTX)</t>
    </r>
  </si>
  <si>
    <t>神经内科（其他）</t>
  </si>
  <si>
    <t>β胶联降解产物（β-CTX）</t>
  </si>
  <si>
    <t>（GZ）布鲁菌病抗体四项</t>
  </si>
  <si>
    <t xml:space="preserve">250403041*2
</t>
  </si>
  <si>
    <t>免疫胶体金法+试管凝集+平板凝集</t>
  </si>
  <si>
    <t>血清，普通干燥管，最低送检量大于1ml</t>
  </si>
  <si>
    <t>布鲁菌病，也称波状热，是布鲁菌感染引起的急性或慢性传染病，属自然疫源性疾病，本病临床表现变化多端，主要表现为病情轻重不一的发热、多汗、关节痛等症状。人类布鲁氏菌病可分为亚临床感染、急性和亚急性、慢性感染、局限性和复发感染。布鲁菌IgM抗体检测，用于检测血清样品中布鲁菌IgM抗体，适用于布鲁菌感染的早期诊断。</t>
  </si>
  <si>
    <t>布氏杆菌凝集试验</t>
  </si>
  <si>
    <t>布鲁菌病抗体四项</t>
  </si>
  <si>
    <t>250403042/2*2</t>
  </si>
  <si>
    <t>细菌抗体测定</t>
  </si>
  <si>
    <t>（GZ）促红细胞生成素(EPO)</t>
  </si>
  <si>
    <t>贫血诊断、肿瘤辅助诊断。</t>
  </si>
  <si>
    <t>促红细胞生成素测定</t>
  </si>
  <si>
    <t>促红细胞生成素(EPO)</t>
  </si>
  <si>
    <t>（GZ）带状疱疹病毒IgM（VZV-IgM）</t>
  </si>
  <si>
    <t>血清或血浆0.5ml</t>
  </si>
  <si>
    <t>辅助诊断带状疱疹病毒感染</t>
  </si>
  <si>
    <t>水痘—带状疱疹病毒抗体测定</t>
  </si>
  <si>
    <t>带状疱疹病毒IgM（VZV-IgM）</t>
  </si>
  <si>
    <t>（GZ）带状疱疹病毒抗体IgG（VZV-IgG）</t>
  </si>
  <si>
    <t>辅助诊断带状抗体，带状疱疹病毒感染。</t>
  </si>
  <si>
    <t>带状疱疹病毒抗体IgG（VZV-IgG）</t>
  </si>
  <si>
    <t>（GZ）带状疱疹病毒抗体二项</t>
  </si>
  <si>
    <t>250403030*2</t>
  </si>
  <si>
    <t>带状疱疹病毒抗体二项</t>
  </si>
  <si>
    <t>（GZ）儿茶酚胺及其代谢物</t>
  </si>
  <si>
    <t>EDTA抗凝血浆1~2mL。注：采血混匀后立即放置于冰水中，30min内于4℃条件下离心，分析前冷冻保存，分离血浆后应在冷冻条件下保存运输</t>
  </si>
  <si>
    <t>儿茶酚胺及其代谢物</t>
  </si>
  <si>
    <t>（GZ）骨髓活检+特染1项+免疫组化8项</t>
  </si>
  <si>
    <t>骨髓活检组织</t>
  </si>
  <si>
    <t>对临床病变组织、器官的鉴定和分型。</t>
  </si>
  <si>
    <t>骨髓组织活检检查与诊断</t>
  </si>
  <si>
    <t>每种标本</t>
  </si>
  <si>
    <t>骨髓活检+特染1项+免疫组化8项</t>
  </si>
  <si>
    <t>特殊染色及酶组织化学染色诊断</t>
  </si>
  <si>
    <t>270500002*8</t>
  </si>
  <si>
    <t>270800006*2</t>
  </si>
  <si>
    <t>(GZ)骨髓活检组合D（骨髓活检,特殊染色1项,免疫组化16项）</t>
  </si>
  <si>
    <t>HE染色/免疫组化染色</t>
  </si>
  <si>
    <t>骨髓活检组织（10%中性福尔马林固定的活体标本</t>
  </si>
  <si>
    <t>骨髓活检组合D（骨髓活检,特殊染色1项,免疫组化16项）</t>
  </si>
  <si>
    <t>270500002*16</t>
  </si>
  <si>
    <t>（GZ）肌炎抗体谱23项半定量</t>
  </si>
  <si>
    <t>L250402064*23</t>
  </si>
  <si>
    <t>CBA法</t>
  </si>
  <si>
    <t>血清，至少1mL</t>
  </si>
  <si>
    <t>肌炎抗体谱23项半定量</t>
  </si>
  <si>
    <t>（GZ）肌炎抗体谱26项</t>
  </si>
  <si>
    <t>血清2.0ml</t>
  </si>
  <si>
    <t>【临床意义】OJ：抗异亮氨酰 tRNA 合成酶抗体，临床表现为间质性肺病，关节炎，雷诺病，机械工手，肌炎中少，皮肌炎更多。KS：门冬氨酰-转运 RNA 合成酶抗体，临床表现为间质性肺病，关节炎，雷诺病，机械工手，肌炎中少，有些仅伴间质性肺病。Zo：抗苯丙氨酰 tRNA 合成酶抗体，相关疾病为 Antisynthetase syndrome，即抗甲状腺素 (抗合成酶) 综合征 。 HA：抗酪氨酰 tRNA 合成酶抗体，相关疾病为 Antisynthetase syndrome，即抗甲状腺素 (抗合成酶) 综合征。 SCL-70：主要见于硬化症(PSS)，也见于 CREST 综合征。是分子量为 100KD 的 DNA 拓朴异构酶 I 的降解 产物，首先在皮肤弥漫型 多发性系统性硬化症(PSS)患者血清中发现抗 Scl-70 抗体。因其主要见于硬 皮病，且其相应抗原分子量为 70KD，故 取名为抗 Scl-70 抗体。系统性硬化 (SSc) 的标记抗体。 PM-SCl100：常见于多发性肌炎与系统性硬化症的重叠症状，在重叠症状中的阳性率为 50%；也可以仅 出现于多发性肌炎患者中 和弥散性硬化症中。 PM-SCl75：常见于多发性肌炎与系统性硬化症的重叠症状，在重叠症状中的阳性率为 50%；也可以仅出 现于多发性肌炎患者中 和弥散性硬化症中。 Ku：全身性硬化症，多发性肌炎，其他结缔组织病如类风湿性关节炎(RA)、混合性结缔组织病(MCTD)、 干燥综合征。 RNA-PIII：抗 RNA 聚合酶抗体，在大量硬化症特异性抗体阳性的系统性硬化症患者中，RNA-PIII 抗体 阳性患者为 12.5% 。 Th/To：抗 7-2-核糖核蛋白抗体，临床表现为系统性硬化症，阳性率较低于 RNA-PIII 抗体。主要见于 局限型硬皮病患者，与 抗着丝点抗体阳性的系统性硬皮病患者临床症状相似，预后良好。阳性率为 5%~10%。此外，抗 T h/To 抗体还可偶见于多发性肌炎(PM)/系统性硬化症 (SSc) 重叠综合征中，阳性 率为 3%。 Fibrillarin：2’-O-甲基转移酶，自身免疫疾病硬皮病患者的血清中通常含有较高水平的 fibrillarin 抗体。 NOR-90：抗核仁组织区抗体，抗 NOR-90 抗体检测阳性则表明有可能为系统性硬化症 (弥漫性) ，但抗 NOR-90 抗体在系统性硬 化病中的阳性率很低，且阳性者多伴有雷诺征。此外，该自身抗体还偶见于系 统性红斑狼疮 (SL E) 、类风湿关节 炎 (RA) 、干燥综合征 (SS) 和肝癌等患者。NXP-2：抗核基质蛋白 2 抗体，抗 NXP2 抗体最近已被鉴定与成人皮肌炎伴严重皮肤钙化有关。常见疾病为皮肌炎，恶性肿瘤。首次报道于青少年皮肌炎，其中它们与钙质沉着症，严重肌肉无力，多关节炎，关节挛缩和肠血管炎有关。在幼年型肌炎患儿的血清中，阳性率为 23%~25%，成人肌炎患者中的阳性率为 1%~17%。TIF1- γ：血清抗转录中介因子 1- γ抗体，常见疾病为皮肌炎，恶性肿瘤。是皮肌炎特异性抗体，在成年和儿童患者中均可出 现，成年型多发性肌炎/皮肌炎出现频率为 13%~31%，JDM 出现频率为 22%~29%。 因 TIF1 蛋白在肿瘤发生中起关键作 用，故这些抗体可能是由于体内出现异常抗肿瘤免疫而产生。SSA/Ro52kD：抗 SSA 抗体主要见于原发性干燥综合征，阳性率高达 60%~75%。此外，抗 SSA 抗体常与亚急性皮肤性红斑狼疮、抗核 抗体阴性狼疮、新生儿狼疮等相关(SSA 抗体可通过胎盘进入胎儿引起新生儿儿狼疮综合症)。SSA 抗体与广泛光过 敏性皮炎症状相关。SAE1/SAE2：靶抗原是小泛素样修饰物-1 (SUMO-1) 激活酶 (SAE) 异二聚体 SAE1 和 SAE2。蛋白被泛素蛋白修饰是重要的修饰途 径，这种修饰途径需要活化酶的参与。通过泛素化的修饰途径，活化酶参与了细胞的多种重要调控 。</t>
  </si>
  <si>
    <t>肌炎抗体谱26项</t>
  </si>
  <si>
    <t>（GZ）艰难梭菌抗原GDH及毒素A和B*</t>
  </si>
  <si>
    <t>250501007*2</t>
  </si>
  <si>
    <t>酶联免疫分析法</t>
  </si>
  <si>
    <t>液体粪便或不成形粪便&gt;5ml，或者成形便1-2ML/1-2g,请勿送检固体或成形粪便检测此项目。</t>
  </si>
  <si>
    <t>①艰难梭菌是引起人类抗生素相关性腹泻及伪膜性结肠炎的主要病原菌，其抗原及毒素的快速检测对早期诊断艰难梭菌相关性腹泻，预防及控制医院感染的传播和有效治疗极其重要。</t>
  </si>
  <si>
    <t>艰难梭菌检查</t>
  </si>
  <si>
    <t>艰难梭菌抗原GDH及毒素A和B</t>
  </si>
  <si>
    <t>（GZ）抗谷氨酸受体（NMDA型）抗体IgG（脑脊液）</t>
  </si>
  <si>
    <t>CBA</t>
  </si>
  <si>
    <t>2.0ml（建议血清和脑脊液同时送检）注：脑脊液不能少于0.5ml</t>
  </si>
  <si>
    <t xml:space="preserve">NMDAR 用于NMDA 脑炎，部分肿瘤的辅助诊断
</t>
  </si>
  <si>
    <t>抗谷氨酸受体（NMDA型）抗体IgG</t>
  </si>
  <si>
    <t>（GZ）抗谷氨酸受体(NMDA型)抗体IgG,血清,CBA法</t>
  </si>
  <si>
    <t>血清 / CSF  2.0ml
(建议血清和脑脊液同时送检)注：脑脊液不能少于0.5ml</t>
  </si>
  <si>
    <t>用于 NMDA 脑炎，部分肿瘤 的辅助诊断</t>
  </si>
  <si>
    <t>抗谷氨酸受体(NMDA型)抗体IgG,CBA法</t>
  </si>
  <si>
    <t>（GZ）抗凝血酶III （AT-III）</t>
  </si>
  <si>
    <t>250203047/1</t>
  </si>
  <si>
    <t>血浆 0.6ml (1:9枸橼酸钠抗凝)</t>
  </si>
  <si>
    <t>AT-III活性占机体总抗凝能力的50-60%，增高见于血友病、白血病和再障等的急性出血期以及口服抗凝药物治疗过程中。减低见于先天性和获得性AT缺乏症。 AT是一种主要在肝脏合成的生理抗凝剂，它属于丝氨酸蛋白酶抑制剂家族的一员。遗传性AT缺陷症是一种常染色体显性遗传病，由AT基因突变引起，它可分2型: I型是由AT蛋白合成减少所致，表现为AT的抗原含量和活性均降低; II型由AT结构异常所致，表现为AT抗原含量正常，但其抗原活性降低。AT缺陷症在人群中的发病率波动在0.02%~0.2%，而在既往有栓塞病史的患者中发病率为1%~2%。遗传性AT缺陷症引起的血栓栓塞比PC、PS缺陷症更严重。</t>
  </si>
  <si>
    <t>血浆抗凝血酶Ⅲ活性测定(AT—ⅢA)(仪器法)</t>
  </si>
  <si>
    <t>抗凝血酶III （AT-III）</t>
  </si>
  <si>
    <t>（GZ）拉莫三嗪（LTG）,均相酶免法</t>
  </si>
  <si>
    <t>均相酶免疫法</t>
  </si>
  <si>
    <t>血清/血浆/0.5ml；1.标本为新鲜血清或血浆。应避免使用溶血、脂血及浑浊标本。2.采血后及时离心分离血清或血浆。</t>
  </si>
  <si>
    <t xml:space="preserve">阿立哌唑主要用于治疗各类型的精神分裂症，对精神分裂症的阳性和阴性症状均有明显疗效。拉莫三嗪用于治疗癫痫，其严重不良反应与血液系统中的游离的药物浓度有关，且稳态的最高血药浓度在个体间差异额大。对给药患者血液中阿立哌唑或拉莫三嗪浓度进行监测可以保障临床安全合理用药，减少副作用及不良反应的发生。
</t>
  </si>
  <si>
    <t>血清药物浓度测定</t>
  </si>
  <si>
    <t>每种药物</t>
  </si>
  <si>
    <t>拉莫三嗪（LTG）,均相酶免法</t>
  </si>
  <si>
    <t>（GZ）免疫球蛋白G4(IgG4)*</t>
  </si>
  <si>
    <t>血清2ml，新鲜样本采集后，收集后的标本应该在1小时内与细胞进行分离并立即检测；拒收脑脊液</t>
  </si>
  <si>
    <t>免疫球蛋白G4(IgG4)*</t>
  </si>
  <si>
    <t>（GZ）尿蛋白电泳定量（带M蛋白）</t>
  </si>
  <si>
    <t>250307010*5</t>
  </si>
  <si>
    <t>脂糖凝胶电泳法</t>
  </si>
  <si>
    <t>24 小时尿液3-5Ml;收集 24 小时尿液混匀后用尿管取 3-5ml，2-8℃保存送检，基本资料必须提供 24 小时尿量。</t>
  </si>
  <si>
    <t xml:space="preserve">辅助诊断M蛋白血症、肾病，MM诊断预后评估。对尿M蛋白进行定量，评估MM患者进行疗效评估。
</t>
  </si>
  <si>
    <t>尿蛋白电泳分析</t>
  </si>
  <si>
    <t>尿蛋白电泳定量（带M蛋白）</t>
  </si>
  <si>
    <t>250102006/2</t>
  </si>
  <si>
    <t>尿蛋白定量(免疫比浊法)</t>
  </si>
  <si>
    <t>（GZ）糖尿病自身抗体三项 (IAA、ICA、GAD-Ab)*</t>
  </si>
  <si>
    <t xml:space="preserve">250402014
</t>
  </si>
  <si>
    <t>血清1.5ml</t>
  </si>
  <si>
    <t>谷氨酸脱羧酶(GAD)是将谷氨酸转化成抑制性神经递质γ氨基丁酸（GABA）的限速酶，在胰岛β细胞中存在GAD，并也合成、分泌GABA。谷氨酸脱羧酶抗体(GADA)是1型糖尿病的标志性抗体，用于缓进型或隐匿型1型糖尿病的诊断和鉴别诊断。GADA在1型糖尿病发病的早期阳性率为38-76%，I级亲属中的阳性率达78-81%，2型糖尿病阳性率仅0-4%。</t>
  </si>
  <si>
    <t>抗组织细胞抗体测定</t>
  </si>
  <si>
    <t>糖尿病自身抗体谱三项</t>
  </si>
  <si>
    <t>250310043/1</t>
  </si>
  <si>
    <t>血清抗谷氨酸脱羧酶抗体测定(化学发光法)</t>
  </si>
  <si>
    <t>（GZ）托吡酯,血清,高效液相色谱-串联质谱法</t>
  </si>
  <si>
    <t>采用红色头盖管（无添加剂真空采血管）采集，并分离0.5mL血清（最少送检量0.3mL），送检时将管口封严，以防渗漏，及时冷藏送检。</t>
  </si>
  <si>
    <t>托吡酯（Topiramate, TOP）是一种用于控制癫痫发作和预防偏头痛的抗癫痫药物。口服摄入后，托吡酯的吸收迅速，生物利用度为81-95%。托吡酯与血清蛋白的结合率仅为15%，但它在红细胞上具有高亲和力/低容量结合位点，托吡酯剂量与血清浓度之间存在线性关系，大约50%的剂量经肝脏代谢，血清半衰期为20-30小时。人体内原型托吡酯及其代谢产物约80%经肾清除，肾功能受损或肝损伤病人的血浆清除率和肾脏清除率降低，达到稳态血浆浓度的时间会延长。一般老年病人的血浆清除率无变化，托吡酯在儿童中的消除速度更快，在不同的研究中，与成人相比，清除率增加的幅度从25%到170%不等。 托吡酯在与其他药物联用时，其浓度也会受到影响。如在同时使用酶诱导抗癫痫药物（AED）时，可导致托吡酯浓度降低约50%；而丙戊酸可将托吡酯浓度降低10-15%。普萘洛尔、阿米替林、锂和舒马曲坦可降低托吡酯清除率，导致血清托吡酯浓度略有增加。 托吡酯受到与其他酶诱导剂联用以及肝、肾功能不全、儿童、妊娠期妇女等因素的影响，因此，对TOP进行治疗药物监测是至关重要的。通过血药浓度监测来调整剂量，达到提高疗效、规避不良反应的目的，并为个性化治疗、精准治疗提供重要依据。此外，它还有助于确定依从性和管理过量服用的患者。【适用范围】1、监测托吡酯的血药浓度，以便提高药物疗效、减少并发症及不良反应的发生；2、个性化治疗、精准治疗。</t>
  </si>
  <si>
    <t>托吡酯,血清,高效液相色谱-串联质谱法</t>
  </si>
  <si>
    <t>（GZ）外周血CD19/CD20绝对计数检测</t>
  </si>
  <si>
    <t>250401031/1*6</t>
  </si>
  <si>
    <t>EDTA抗凝全血2mL</t>
  </si>
  <si>
    <t>临床怀疑免疫缺陷病、美罗华治疗后的患者。(此项目不能用于B细胞淋巴瘤的辅助诊断 )</t>
  </si>
  <si>
    <t>外周血CD19/CD20绝对计数检测</t>
  </si>
  <si>
    <t>（GZ）萎缩性胃炎抗体两项</t>
  </si>
  <si>
    <t>血清或血浆
0.8ml</t>
  </si>
  <si>
    <t>抗内因子抗体是恶性贫血的特异性抗体，许多患者在疾病晚 期仅有抗内因子抗体产生。</t>
  </si>
  <si>
    <t>萎缩性胃炎抗体两项</t>
  </si>
  <si>
    <t>抗内因子抗体测定</t>
  </si>
  <si>
    <t>(GZ)萎缩性胃炎抗体两项(IF,PCA-IgG),化学发光法</t>
  </si>
  <si>
    <t>血清0.6ml</t>
  </si>
  <si>
    <t>抗内因子抗体(IFA)是恶性贫血(PA)的特异性抗体，但是并非在每个PA 患者的血清中可检测到IFA。约70%的PA 患者A型IFA 阳性，约35%的PA 患者同时A型和B型IFA 阳性。恶性贫血特点是慢性萎缩性胃炎和维生素B12 在回肠的吸收减少。临床症状表现为巨幼细胞贫血、通常神经系统出现异常。PA 为自身免疫性疾病，抗内因子抗体和抗胃壁细胞抗体参与疾病的形成有关，细胞免疫对于疾病的形成也有重要的作用。以胃冰冻切片为检测基质的间接免疫荧光法是检测抗胃壁细胞抗体(PCA)的标准方法。在几乎所有PA 患者中可检测到PCA。PCA 也常见于未出现贫血症状的胃炎患者中，但是，在健康人PCA 均为阴性。 恶性贫血是一种慢性疾病，是A型(自身免疫)慢性萎缩性胃炎的晚期。A型慢性萎缩性胃炎影响胃腔底与胃体，而B型(无免疫性)慢性萎缩性胃炎影响胃窦、胃腔底与胃体。A 型慢性萎缩性胃炎与恶性贫血关联而 B 型慢性萎缩性胃炎与幽门螺杆菌感染有关。在A型慢性萎缩性胃炎恶化成胃萎缩过程中，生产内源因子与盐酸的泌酸细胞受到破坏而不能生产。内源因子是从小肠吸收维生素B12 所必需的因子，缺失内源因子导致维生素B12的缺失和巨细胞性贫血。恶性贫血的发作通常缓慢，从慢性萎缩性胃炎到胃萎缩再到临床贫血需要20到30年。恶性贫血诊断时的中间年龄是60岁。尽管恶性贫血通常要出现贫血或其他症状很明显时才被诊断，但潜在的胃病灶却可在贫血出现前数年诊断。恶性贫血患者可见越来越多的自身免疫疾病并发症，包括自身免疫性甲状腺炎(乔本氏甲状腺炎)，1 型糖尿病，爱迪生氏病(肾上腺性)青铜色皮肤病，甲状腺技能亢进和重症肌无力症。据报道，恶性贫血患者患胃癌的风险比普通人群提高 3 倍，患胃类癌的风险比普通人群提高13倍。 胃壁细胞的自身抗体可在 90%的恶性贫血患者体内发现，也可在30%的恶性贫血患者近亲体内发现。胃壁细胞抗体的流行程度随年龄增长而升高，30-39岁的普通人群中胃壁细胞抗体的流行率为2.5%，而80多岁普通人群的流行率为9.6%。最近的研究表明，1 型糖尿病中，胃壁细胞抗体的高流行与自身免疫性胃病相关，强烈建议有贫血和/或消化系统疾病症状的糖尿病人应该检测胃壁细胞抗体。甲状腺疾病、缺铁性贫血、斑秃和白癫风病人也有胃壁细胞抗体升高的现象。</t>
  </si>
  <si>
    <t>萎缩性胃炎抗体两项(IF,PCA-IgG),化学发光法</t>
  </si>
  <si>
    <t>（GZ）胃泌素*</t>
  </si>
  <si>
    <t>250310044/3</t>
  </si>
  <si>
    <t>血清0.6ml，及时分离血清送检</t>
  </si>
  <si>
    <t>此用于胃泌素瘤、胃窦粘膜过度形成、 残留旷置胃窦、慢性肾功能衰竭。胃泌素降低主要见于B型萎缩性胃炎(非自身抗体型)、胃食道反流和胃窦癌。胃泌素升高可见于高胃酸胃泌素瘤、胃溃疡、A型萎缩性胃炎(自身免疫性)等疾病。</t>
  </si>
  <si>
    <t>胃泌素测定(免疫法)</t>
  </si>
  <si>
    <t>胃泌素*</t>
  </si>
  <si>
    <t>（GZ）血清蛋白电泳（毛细管电泳）</t>
  </si>
  <si>
    <t>毛细管电泳法</t>
  </si>
  <si>
    <t>血清，红头干燥管或黄头促凝管2-3mL，3000rpm离心5min，分离血清0.5mL冷藏保存送检。拒收血浆、溶血标本，不接收脑脊液，原因如下: 血浆标本中含有纤维蛋白原，会在血清蛋白电泳和血清免疫固定顶用的参考条带中呈现出类似单克隆免疫球蛋白的条带。造成结果的误判，因此，不能使用血浆标本。 溶血的标本的血红蛋白会对结果造成较大影响。特别是血清蛋白电泳，在α2和β区间呈现深染的条带，影响各组分的</t>
  </si>
  <si>
    <t>诊断M蛋白血症、蛋白缺乏、肾病、炎症、肝硬化肝病等。 ■参考范围： Albumin 琼脂糖凝胶电泳法 50.97-63.52 α1 琼脂糖凝胶电泳法 2.13-4.56 α2 琼脂糖凝胶电泳法 5.94-11.71 β 琼脂糖凝胶电泳法 8.81-14.97 γ 琼脂糖凝胶电泳法 14.05-23.38 SPE白蛋白/球蛋白(A/G) 计算法 1.04-1.74 【M蛋白】M蛋白百分比是指M蛋白占γ蛋白的百分比； M蛋白的定量：根据血蛋白电泳得到的M蛋白百分比，乘以同期血清蛋白定量组合的总蛋白（g/L）</t>
  </si>
  <si>
    <t>血清蛋白电泳</t>
  </si>
  <si>
    <t>血清蛋白电泳（毛细管电泳）</t>
  </si>
  <si>
    <t>（GZ）血清免疫固定电泳(IgD+IgE)*</t>
  </si>
  <si>
    <t>血清0.5ml</t>
  </si>
  <si>
    <t>用于鉴别各种免疫球蛋白增殖病，对多发性骨髓瘤、Waldenstrom巨球蛋白血症、分泌型骨髓瘤、轻链病、重链病等疾病有诊断意义。</t>
  </si>
  <si>
    <t>血清免疫固定电泳(IgD+IgE)*</t>
  </si>
  <si>
    <t>（GZ）血栓前四项(PIC、tPAI.C、TAT、TM)</t>
  </si>
  <si>
    <t>L250101029</t>
  </si>
  <si>
    <t>1：9枸橼酸钠抗凝血浆/200μL</t>
  </si>
  <si>
    <t>组织型纤溶酶原激活剂-抑制剂1复合体（tPAI.C）：血浆PAI-1水平的升高与许多心血管疾病密切相关，如动脉粥样硬化、冠心病、原发性高血压、深静脉血栓形成、肺血栓栓塞、脑血栓形成等，目前认为PAI-1是心血管疾病相关的标志物之一。</t>
  </si>
  <si>
    <t>组织型纤溶酶原激活剂-抑制剂1复合体（tPAI.C）检测</t>
  </si>
  <si>
    <t>血栓前四项(PIC、tPAI.C、TAT、TM)</t>
  </si>
  <si>
    <t>（GZ）血样本周氏蛋白电泳</t>
  </si>
  <si>
    <t>250401027*2</t>
  </si>
  <si>
    <t>电泳法</t>
  </si>
  <si>
    <t>血清1ml 1.红色帽盖干燥管抽取新鲜血样本2ML，采集样本后，并及时储存于2-8℃冷藏送检。 2. 或分离血清2-8℃可保存7日，-20℃可保存30日。</t>
  </si>
  <si>
    <t>血清本周氏蛋白电泳结合血清免疫固定电泳可进一步提高多发性骨髓瘤(MM)筛查的阳性率及分型的准确性。</t>
  </si>
  <si>
    <t>轻链KAPPA、LAMBDA定量(K-LC，λ-LC)</t>
  </si>
  <si>
    <t>血样本周氏蛋白电泳</t>
  </si>
  <si>
    <t>（GZ）自身免疫性脑炎相关抗体10项</t>
  </si>
  <si>
    <t>自身免疫性脑炎相关抗体10项</t>
  </si>
  <si>
    <t>（GZ）总I型胶原氨基端延长肽（PINP）</t>
  </si>
  <si>
    <t>总汞</t>
  </si>
  <si>
    <t>（NN）结核感染T细胞斑点实验（T-SPOT）</t>
  </si>
  <si>
    <t>酶联免疫斑点法</t>
  </si>
  <si>
    <t>肝素抗凝全血7-8ML最少送检量5ml【拒收EDTA抗凝血与胸腹水、脑脊液样本，仅接收肝素抗凝血液标本。】</t>
  </si>
  <si>
    <t>T-SPOT®.TB在诊断结核感染方面具有良好的敏感性和特异性，可用于临床结核菌感染及结核病的感染排筛.辅助诊断.评估结核治疗效果。</t>
  </si>
  <si>
    <t>结核分枝杆菌特异性T细胞检测</t>
  </si>
  <si>
    <t>结核感染T细胞斑点实验（T-SPOT）</t>
  </si>
  <si>
    <t>ANCA抗体6项（PR3、MPO、弹性蛋白酶、组织蛋白酶 G、BPI、乳铁蛋白）</t>
  </si>
  <si>
    <t>血清1ml</t>
  </si>
  <si>
    <t>血管炎、溃疡性结肠炎、原发性硬化性胆管炎等ANCA相关疾病的辅助诊断。</t>
  </si>
  <si>
    <t>抗中性粒细胞胞浆抗体测定(ANCA)</t>
  </si>
  <si>
    <t>β2糖蛋白1抗体(β2-GP1-Ab),化学发光法</t>
  </si>
  <si>
    <t>辅助诊断APS，特异性较高，与血栓有明显的相关性</t>
  </si>
  <si>
    <r>
      <rPr>
        <sz val="10"/>
        <rFont val="宋体"/>
        <charset val="134"/>
      </rPr>
      <t>抗</t>
    </r>
    <r>
      <rPr>
        <sz val="10"/>
        <rFont val="Calibri"/>
        <charset val="134"/>
      </rPr>
      <t>β</t>
    </r>
    <r>
      <rPr>
        <sz val="10"/>
        <rFont val="宋体"/>
        <charset val="134"/>
      </rPr>
      <t>2-糖蛋白1抗体测定</t>
    </r>
  </si>
  <si>
    <t>病原微生物靶向测序检测（tNGS）</t>
  </si>
  <si>
    <t>250403065*40</t>
  </si>
  <si>
    <t>多重PCR+NGS</t>
  </si>
  <si>
    <t>静脉血成人≥3ml
幼儿1-2ml；
骨髓液≥2ml；脑脊液*成人≥3ml
幼儿1-2ml；肺泡灌洗液*≥5ml；
脑脊液*成人≥3ml
幼儿1-2ml；
肺泡灌洗液*≥5ml；痰液≥3ml；胸水≥5ml；腹水≥5ml；脓液≥2ml；关节积液≥3ml；房水≥0.1ml；尿液≥5ml；实体组织3mm3；穿刺组织≥1ml</t>
  </si>
  <si>
    <t>覆盖200余种病原体，适用于各类感染性疾病，通过定向检测病原微生物，有助于明确感染源，为临床治疗提供参考信息</t>
  </si>
  <si>
    <t>病原微生物靶向测序检测</t>
  </si>
  <si>
    <t>抗心磷脂抗体三项定量(ACL-IgA,IgG,IgM),化学发光法</t>
  </si>
  <si>
    <t>金标免疫法</t>
  </si>
  <si>
    <t>血清 1ml</t>
  </si>
  <si>
    <t>阳性说明可能有抗磷脂综合征，主要表现为反复发作的血液高凝状态，血栓形成，血小板减少，常伴反复发作的流产，死胎。</t>
  </si>
  <si>
    <t>抗心磷脂抗体测定(ACA)</t>
  </si>
  <si>
    <t>拉考沙胺,高效液相色谱-串联质谱法</t>
  </si>
  <si>
    <t>血清不少于0.5mL，2h内离心，4℃保存送检。</t>
  </si>
  <si>
    <t>拉考沙胺作为第三代抗癫痫药，通过调节钠离子通道的活性，选择性地作用于慢失活钠通道，延长钠通道失活状态时间，从而减少钠离子内流，降低神经元的兴奋性，起到抗癫痫的作用。该药物一般不经肝脏代谢，对肝脏的影响较小，且一般不与其他抗癫痫药物发生反应，所以是临床上较常用的药物。</t>
  </si>
  <si>
    <t>自身免疫性脑炎相关抗体8项,血</t>
  </si>
  <si>
    <t>免疫球蛋白三项（IgG+IgA+IgM）</t>
  </si>
  <si>
    <t>250401023*3</t>
  </si>
  <si>
    <t>血清1.0ml</t>
  </si>
  <si>
    <t>免疫球蛋白定量测定</t>
  </si>
  <si>
    <t>女性肿瘤筛查12项（AFP，CEA，CA50，CA125，CA153，CA242，CA199，CA724，FER，NSE，CYFRA 21-1，SCC）</t>
  </si>
  <si>
    <t>250404001/1</t>
  </si>
  <si>
    <t>血清3ml</t>
  </si>
  <si>
    <t>筛查女性常见肿瘤。</t>
  </si>
  <si>
    <t>癌胚抗原测定(CEA)(化学发光法)</t>
  </si>
  <si>
    <t>女性肿瘤筛查12项</t>
  </si>
  <si>
    <t>250404002/3</t>
  </si>
  <si>
    <t>甲胎蛋白测定(AFP)(定量)</t>
  </si>
  <si>
    <t>250404011/1*4</t>
  </si>
  <si>
    <t>糖类抗原测定(化学发光法)</t>
  </si>
  <si>
    <t>每种抗原</t>
  </si>
  <si>
    <t>250404010/2</t>
  </si>
  <si>
    <t>细胞角蛋白19片段测定(CYFRA21-1)(化学发光法)</t>
  </si>
  <si>
    <t>神经系统病原微生物靶向测序（tNGS）</t>
  </si>
  <si>
    <t>250403065*25</t>
  </si>
  <si>
    <t>脑脊液、脑部组织、脑穿刺液及引流液、外周血 ≥1.5 ml；专用管：常温；无菌管：干冰；24-48h内运输</t>
  </si>
  <si>
    <t>覆盖170余种病原体，适用于中枢神经系统感染性疾病，通过定向检测病原微生物，有助于明确神经系统感染源，为临床治疗提供参考信息</t>
  </si>
  <si>
    <t>病原微生物靶向测序,多重靶向扩增</t>
  </si>
  <si>
    <t>维生素B12 （Vit B12）</t>
  </si>
  <si>
    <t>血清/血浆0.6ml</t>
  </si>
  <si>
    <t>贫血诊断.白血病分型和病情监测。</t>
  </si>
  <si>
    <t>血清维生素测定</t>
  </si>
  <si>
    <t>每种维生素</t>
  </si>
  <si>
    <t>系统性血管炎6项</t>
  </si>
  <si>
    <t>1.系统性红斑狼疮（SLE）的特异性诊断指标；2.可用于SLE活动性及治疗判断。</t>
  </si>
  <si>
    <t>抗双链DNA测定(抗dsDNA)</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</si>
</sst>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2">
    <font>
      <sz val="11"/>
      <name val="宋体"/>
      <charset val="134"/>
    </font>
    <font>
      <sz val="11"/>
      <color rgb="FF000000"/>
      <name val="宋体"/>
      <charset val="134"/>
    </font>
    <font>
      <sz val="11"/>
      <color rgb="FFFF0000"/>
      <name val="宋体"/>
      <charset val="134"/>
    </font>
    <font>
      <b/>
      <sz val="18"/>
      <name val="宋体"/>
      <charset val="134"/>
    </font>
    <font>
      <b/>
      <sz val="11"/>
      <name val="宋体"/>
      <charset val="134"/>
    </font>
    <font>
      <sz val="10"/>
      <name val="宋体"/>
      <charset val="134"/>
    </font>
    <font>
      <sz val="18"/>
      <name val="宋体"/>
      <charset val="134"/>
    </font>
    <font>
      <sz val="12"/>
      <name val="宋体"/>
      <charset val="134"/>
    </font>
    <font>
      <sz val="10"/>
      <name val="Calibri"/>
      <charset val="134"/>
    </font>
    <font>
      <sz val="10"/>
      <color rgb="FFFF0000"/>
      <name val="宋体"/>
      <charset val="134"/>
    </font>
    <font>
      <b/>
      <sz val="11"/>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Wingdings 2"/>
      <charset val="2"/>
    </font>
  </fonts>
  <fills count="34">
    <fill>
      <patternFill patternType="none"/>
    </fill>
    <fill>
      <patternFill patternType="gray125"/>
    </fill>
    <fill>
      <patternFill patternType="solid">
        <fgColor rgb="FFD9D9D9"/>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5" borderId="12" applyNumberFormat="0" applyAlignment="0" applyProtection="0">
      <alignment vertical="center"/>
    </xf>
    <xf numFmtId="0" fontId="21" fillId="3" borderId="13" applyNumberFormat="0" applyAlignment="0" applyProtection="0">
      <alignment vertical="center"/>
    </xf>
    <xf numFmtId="0" fontId="22" fillId="3" borderId="12" applyNumberFormat="0" applyAlignment="0" applyProtection="0">
      <alignment vertical="center"/>
    </xf>
    <xf numFmtId="0" fontId="23" fillId="6"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65">
    <xf numFmtId="0" fontId="0" fillId="0" borderId="0" xfId="0">
      <alignment vertical="center"/>
    </xf>
    <xf numFmtId="0" fontId="0" fillId="0" borderId="0" xfId="0" applyFill="1">
      <alignment vertical="center"/>
    </xf>
    <xf numFmtId="0" fontId="0" fillId="0" borderId="0" xfId="0" applyFont="1" applyAlignment="1">
      <alignment horizontal="center" vertical="center"/>
    </xf>
    <xf numFmtId="0" fontId="0" fillId="0" borderId="0" xfId="0" applyFont="1" applyAlignment="1">
      <alignment vertical="center" wrapText="1"/>
    </xf>
    <xf numFmtId="0" fontId="1" fillId="0" borderId="0" xfId="0" applyFont="1" applyFill="1" applyAlignment="1">
      <alignment vertical="center" wrapText="1"/>
    </xf>
    <xf numFmtId="0" fontId="1" fillId="0" borderId="0" xfId="0" applyFont="1" applyAlignment="1">
      <alignment vertical="center" wrapText="1"/>
    </xf>
    <xf numFmtId="0" fontId="2" fillId="0" borderId="0" xfId="0" applyFont="1" applyAlignment="1">
      <alignmen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6"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lignment vertical="center"/>
    </xf>
    <xf numFmtId="0" fontId="0"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5" fillId="0" borderId="5" xfId="0" applyFont="1" applyFill="1" applyBorder="1" applyAlignment="1">
      <alignment horizontal="center" vertical="center" wrapText="1"/>
    </xf>
    <xf numFmtId="176" fontId="0" fillId="0" borderId="2" xfId="0" applyNumberFormat="1" applyFont="1" applyFill="1" applyBorder="1" applyAlignment="1">
      <alignment horizontal="center" vertical="center"/>
    </xf>
    <xf numFmtId="0" fontId="0" fillId="0" borderId="2" xfId="0" applyFont="1" applyFill="1" applyBorder="1" applyAlignment="1">
      <alignment vertical="center" wrapText="1"/>
    </xf>
    <xf numFmtId="0" fontId="0" fillId="0" borderId="2" xfId="0" applyFont="1" applyFill="1" applyBorder="1">
      <alignment vertical="center"/>
    </xf>
    <xf numFmtId="0" fontId="5" fillId="0" borderId="6" xfId="0" applyFont="1" applyFill="1" applyBorder="1" applyAlignment="1">
      <alignment horizontal="center" vertical="center" wrapText="1"/>
    </xf>
    <xf numFmtId="176" fontId="0" fillId="0" borderId="3" xfId="0" applyNumberFormat="1" applyFont="1" applyFill="1" applyBorder="1" applyAlignment="1">
      <alignment horizontal="center" vertical="center"/>
    </xf>
    <xf numFmtId="0" fontId="0" fillId="0" borderId="3" xfId="0" applyFont="1" applyFill="1" applyBorder="1" applyAlignment="1">
      <alignment horizontal="center" vertical="center"/>
    </xf>
    <xf numFmtId="0" fontId="5" fillId="0" borderId="7" xfId="0" applyFont="1" applyFill="1" applyBorder="1" applyAlignment="1">
      <alignment horizontal="center" vertical="center" wrapText="1"/>
    </xf>
    <xf numFmtId="176" fontId="0" fillId="0" borderId="4" xfId="0" applyNumberFormat="1" applyFont="1" applyFill="1" applyBorder="1" applyAlignment="1">
      <alignment horizontal="center" vertical="center"/>
    </xf>
    <xf numFmtId="0" fontId="0" fillId="0" borderId="4" xfId="0" applyFont="1" applyFill="1" applyBorder="1" applyAlignment="1">
      <alignment horizontal="center" vertical="center"/>
    </xf>
    <xf numFmtId="0" fontId="0" fillId="2" borderId="2" xfId="0" applyFont="1" applyFill="1" applyBorder="1">
      <alignment vertical="center"/>
    </xf>
    <xf numFmtId="0" fontId="0" fillId="2" borderId="0" xfId="0" applyFont="1" applyFill="1">
      <alignment vertical="center"/>
    </xf>
    <xf numFmtId="0" fontId="0" fillId="2" borderId="2" xfId="0" applyFont="1" applyFill="1" applyBorder="1" applyAlignment="1">
      <alignment vertical="center" wrapText="1"/>
    </xf>
    <xf numFmtId="0" fontId="0" fillId="0" borderId="0" xfId="0" applyFont="1">
      <alignment vertical="center"/>
    </xf>
    <xf numFmtId="0" fontId="5" fillId="0" borderId="8"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4" xfId="0" applyFont="1" applyFill="1" applyBorder="1" applyAlignment="1">
      <alignment horizontal="left" vertical="center" wrapText="1"/>
    </xf>
    <xf numFmtId="0" fontId="0" fillId="0" borderId="2" xfId="0" applyFont="1" applyFill="1" applyBorder="1" applyAlignment="1">
      <alignment horizontal="center" vertical="center" wrapText="1" shrinkToFit="1"/>
    </xf>
    <xf numFmtId="0" fontId="7" fillId="0" borderId="2" xfId="0" applyFont="1" applyFill="1" applyBorder="1" applyAlignment="1">
      <alignment horizontal="center" vertical="center"/>
    </xf>
    <xf numFmtId="0" fontId="5" fillId="0" borderId="1" xfId="0" applyFont="1" applyFill="1" applyBorder="1" applyAlignment="1">
      <alignment horizontal="center" vertical="center" wrapText="1"/>
    </xf>
    <xf numFmtId="176" fontId="0" fillId="0" borderId="8" xfId="0" applyNumberFormat="1" applyFont="1" applyFill="1" applyBorder="1" applyAlignment="1">
      <alignment horizontal="center" vertical="center"/>
    </xf>
    <xf numFmtId="0" fontId="0" fillId="0" borderId="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2" xfId="0" applyFont="1" applyFill="1" applyBorder="1" applyAlignment="1">
      <alignment horizontal="center" wrapText="1"/>
    </xf>
    <xf numFmtId="0" fontId="7" fillId="0" borderId="3"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0" borderId="4" xfId="0" applyFont="1" applyFill="1" applyBorder="1" applyAlignment="1">
      <alignment vertical="center" wrapText="1"/>
    </xf>
    <xf numFmtId="0" fontId="7" fillId="0" borderId="2" xfId="0" applyFont="1" applyFill="1" applyBorder="1" applyAlignment="1">
      <alignment vertical="center" wrapText="1"/>
    </xf>
    <xf numFmtId="0" fontId="1" fillId="0" borderId="0" xfId="0" applyFont="1" applyAlignment="1">
      <alignment horizontal="center" vertical="center"/>
    </xf>
    <xf numFmtId="0" fontId="2" fillId="0" borderId="0" xfId="0" applyFont="1">
      <alignment vertical="center"/>
    </xf>
    <xf numFmtId="0" fontId="0" fillId="0" borderId="0" xfId="0" applyFill="1" applyAlignment="1">
      <alignment vertical="center" wrapText="1"/>
    </xf>
    <xf numFmtId="0" fontId="0" fillId="0" borderId="0" xfId="0" applyFont="1" applyFill="1" applyAlignment="1">
      <alignment horizontal="center" vertical="center"/>
    </xf>
    <xf numFmtId="0" fontId="2" fillId="0" borderId="0" xfId="0" applyFont="1" applyFill="1" applyAlignment="1">
      <alignment vertical="center" wrapText="1"/>
    </xf>
    <xf numFmtId="0" fontId="5"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176" fontId="1" fillId="0" borderId="2" xfId="0" applyNumberFormat="1" applyFont="1" applyFill="1" applyBorder="1" applyAlignment="1">
      <alignment horizontal="center" vertical="center"/>
    </xf>
    <xf numFmtId="0" fontId="2" fillId="0" borderId="2" xfId="0" applyFont="1" applyFill="1" applyBorder="1" applyAlignment="1">
      <alignment vertical="center" wrapText="1"/>
    </xf>
    <xf numFmtId="176" fontId="1" fillId="0" borderId="3"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0" fontId="2" fillId="0" borderId="0" xfId="0" applyFont="1" applyFill="1">
      <alignment vertical="center"/>
    </xf>
    <xf numFmtId="0" fontId="2" fillId="0" borderId="2"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8"/>
  <sheetViews>
    <sheetView tabSelected="1" workbookViewId="0">
      <pane xSplit="4" ySplit="2" topLeftCell="H3" activePane="bottomRight" state="frozen"/>
      <selection/>
      <selection pane="topRight"/>
      <selection pane="bottomLeft"/>
      <selection pane="bottomRight" activeCell="U2" sqref="U2"/>
    </sheetView>
  </sheetViews>
  <sheetFormatPr defaultColWidth="9" defaultRowHeight="13.5"/>
  <cols>
    <col min="1" max="1" width="5.83333333333333" hidden="1" customWidth="1"/>
    <col min="2" max="2" width="7.21666666666667" style="33" customWidth="1"/>
    <col min="3" max="3" width="29.8833333333333" style="33" customWidth="1"/>
    <col min="4" max="4" width="16.4416666666667" style="33" customWidth="1"/>
    <col min="5" max="5" width="14.9916666666667" style="33" customWidth="1"/>
    <col min="6" max="6" width="17.25" style="33" customWidth="1"/>
    <col min="7" max="7" width="44.125" style="33" customWidth="1"/>
    <col min="8" max="8" width="23.875" style="33" customWidth="1"/>
    <col min="9" max="9" width="12" style="2" customWidth="1"/>
    <col min="10" max="10" width="10.825" style="2" customWidth="1"/>
    <col min="11" max="11" width="13.1083333333333" style="3" customWidth="1"/>
    <col min="12" max="12" width="11.6666666666667" style="3" customWidth="1"/>
    <col min="13" max="13" width="17.6166666666667" style="3" customWidth="1"/>
    <col min="14" max="14" width="13.4416666666667" style="33" customWidth="1"/>
    <col min="15" max="15" width="23.3333333333333" style="6" hidden="1" customWidth="1"/>
    <col min="16" max="16" width="19.2166666666667" hidden="1" customWidth="1"/>
    <col min="17" max="17" width="15.8833333333333" hidden="1" customWidth="1"/>
    <col min="18" max="18" width="16.8833333333333" hidden="1" customWidth="1"/>
    <col min="19" max="19" width="12.1083333333333" hidden="1" customWidth="1"/>
    <col min="20" max="20" width="9" hidden="1" customWidth="1"/>
    <col min="21" max="21" width="32" style="33" customWidth="1"/>
    <col min="22" max="16384" width="9" style="33"/>
  </cols>
  <sheetData>
    <row r="1" s="33" customFormat="1" ht="22.5" spans="1:20">
      <c r="A1" s="7" t="s">
        <v>0</v>
      </c>
      <c r="B1" s="8"/>
      <c r="C1" s="8"/>
      <c r="D1" s="8"/>
      <c r="E1" s="8"/>
      <c r="F1" s="8"/>
      <c r="G1" s="8"/>
      <c r="H1" s="8"/>
      <c r="I1" s="8"/>
      <c r="J1" s="8"/>
      <c r="K1" s="15"/>
      <c r="L1" s="8"/>
      <c r="M1" s="8"/>
      <c r="N1" s="8"/>
      <c r="O1" s="55"/>
      <c r="P1" s="1" t="s">
        <v>1</v>
      </c>
      <c r="Q1" s="1" t="s">
        <v>2</v>
      </c>
      <c r="R1" s="1" t="s">
        <v>3</v>
      </c>
      <c r="S1" s="17" t="s">
        <v>4</v>
      </c>
      <c r="T1" s="17" t="s">
        <v>5</v>
      </c>
    </row>
    <row r="2" s="33" customFormat="1" ht="40.5" spans="1:21">
      <c r="A2" s="9" t="s">
        <v>6</v>
      </c>
      <c r="B2" s="9" t="s">
        <v>7</v>
      </c>
      <c r="C2" s="9" t="s">
        <v>8</v>
      </c>
      <c r="D2" s="9" t="s">
        <v>9</v>
      </c>
      <c r="E2" s="9" t="s">
        <v>10</v>
      </c>
      <c r="F2" s="9" t="s">
        <v>11</v>
      </c>
      <c r="G2" s="9" t="s">
        <v>12</v>
      </c>
      <c r="H2" s="9" t="s">
        <v>13</v>
      </c>
      <c r="I2" s="9" t="s">
        <v>14</v>
      </c>
      <c r="J2" s="9" t="s">
        <v>15</v>
      </c>
      <c r="K2" s="9" t="s">
        <v>16</v>
      </c>
      <c r="L2" s="9" t="s">
        <v>17</v>
      </c>
      <c r="M2" s="9" t="s">
        <v>18</v>
      </c>
      <c r="N2" s="9" t="s">
        <v>19</v>
      </c>
      <c r="O2" s="58" t="s">
        <v>5</v>
      </c>
      <c r="P2" s="1"/>
      <c r="Q2" s="1"/>
      <c r="R2" s="1"/>
      <c r="S2" s="1"/>
      <c r="T2" s="1"/>
      <c r="U2" s="9" t="s">
        <v>20</v>
      </c>
    </row>
    <row r="3" customFormat="1" ht="180" spans="1:21">
      <c r="A3" s="10">
        <v>395</v>
      </c>
      <c r="B3" s="10">
        <v>1</v>
      </c>
      <c r="C3" s="10" t="s">
        <v>21</v>
      </c>
      <c r="D3" s="10" t="s">
        <v>22</v>
      </c>
      <c r="E3" s="10" t="s">
        <v>23</v>
      </c>
      <c r="F3" s="10" t="s">
        <v>24</v>
      </c>
      <c r="G3" s="10" t="s">
        <v>25</v>
      </c>
      <c r="H3" s="10" t="s">
        <v>26</v>
      </c>
      <c r="I3" s="19" t="s">
        <v>27</v>
      </c>
      <c r="J3" s="19">
        <v>200</v>
      </c>
      <c r="K3" s="10">
        <f>J3*9</f>
        <v>1800</v>
      </c>
      <c r="L3" s="10">
        <v>12</v>
      </c>
      <c r="M3" s="20" t="s">
        <v>28</v>
      </c>
      <c r="N3" s="59">
        <f t="shared" ref="N3:N33" si="0">K3*L3</f>
        <v>21600</v>
      </c>
      <c r="O3" s="60"/>
      <c r="P3" s="1"/>
      <c r="Q3" s="1">
        <v>2</v>
      </c>
      <c r="R3" s="1"/>
      <c r="S3" s="1"/>
      <c r="T3" s="1"/>
      <c r="U3" s="10" t="s">
        <v>29</v>
      </c>
    </row>
    <row r="4" customFormat="1" ht="72" spans="1:21">
      <c r="A4" s="10">
        <v>400</v>
      </c>
      <c r="B4" s="10">
        <v>2</v>
      </c>
      <c r="C4" s="10" t="s">
        <v>30</v>
      </c>
      <c r="D4" s="10" t="s">
        <v>31</v>
      </c>
      <c r="E4" s="10" t="s">
        <v>23</v>
      </c>
      <c r="F4" s="10" t="s">
        <v>32</v>
      </c>
      <c r="G4" s="10" t="s">
        <v>33</v>
      </c>
      <c r="H4" s="10" t="s">
        <v>26</v>
      </c>
      <c r="I4" s="19" t="s">
        <v>27</v>
      </c>
      <c r="J4" s="19">
        <v>200</v>
      </c>
      <c r="K4" s="10">
        <f>J4*6</f>
        <v>1200</v>
      </c>
      <c r="L4" s="10">
        <v>11</v>
      </c>
      <c r="M4" s="20" t="s">
        <v>28</v>
      </c>
      <c r="N4" s="59">
        <f t="shared" si="0"/>
        <v>13200</v>
      </c>
      <c r="O4" s="60"/>
      <c r="P4" s="1"/>
      <c r="Q4" s="1">
        <v>2</v>
      </c>
      <c r="R4" s="1"/>
      <c r="S4" s="1"/>
      <c r="T4" s="1"/>
      <c r="U4" s="10" t="s">
        <v>34</v>
      </c>
    </row>
    <row r="5" customFormat="1" ht="96" spans="1:21">
      <c r="A5" s="10">
        <v>417</v>
      </c>
      <c r="B5" s="10">
        <v>3</v>
      </c>
      <c r="C5" s="10" t="s">
        <v>35</v>
      </c>
      <c r="D5" s="10" t="s">
        <v>36</v>
      </c>
      <c r="E5" s="10" t="s">
        <v>37</v>
      </c>
      <c r="F5" s="10" t="s">
        <v>38</v>
      </c>
      <c r="G5" s="10" t="s">
        <v>39</v>
      </c>
      <c r="H5" s="10" t="s">
        <v>26</v>
      </c>
      <c r="I5" s="19" t="s">
        <v>27</v>
      </c>
      <c r="J5" s="19">
        <v>200</v>
      </c>
      <c r="K5" s="10">
        <f>J5*2</f>
        <v>400</v>
      </c>
      <c r="L5" s="10">
        <v>16</v>
      </c>
      <c r="M5" s="20" t="s">
        <v>28</v>
      </c>
      <c r="N5" s="59">
        <f t="shared" si="0"/>
        <v>6400</v>
      </c>
      <c r="O5" s="60"/>
      <c r="P5" s="1"/>
      <c r="Q5" s="1">
        <v>2</v>
      </c>
      <c r="R5" s="1"/>
      <c r="S5" s="1"/>
      <c r="T5" s="1"/>
      <c r="U5" s="10" t="s">
        <v>40</v>
      </c>
    </row>
    <row r="6" customFormat="1" ht="36" spans="1:21">
      <c r="A6" s="10">
        <v>453</v>
      </c>
      <c r="B6" s="10">
        <v>4</v>
      </c>
      <c r="C6" s="10" t="s">
        <v>41</v>
      </c>
      <c r="D6" s="10" t="s">
        <v>36</v>
      </c>
      <c r="E6" s="10" t="s">
        <v>23</v>
      </c>
      <c r="F6" s="10" t="s">
        <v>42</v>
      </c>
      <c r="G6" s="10" t="s">
        <v>43</v>
      </c>
      <c r="H6" s="10" t="s">
        <v>26</v>
      </c>
      <c r="I6" s="19" t="s">
        <v>27</v>
      </c>
      <c r="J6" s="19">
        <v>200</v>
      </c>
      <c r="K6" s="10">
        <f>J6*2</f>
        <v>400</v>
      </c>
      <c r="L6" s="10">
        <v>11</v>
      </c>
      <c r="M6" s="20" t="s">
        <v>28</v>
      </c>
      <c r="N6" s="59">
        <f t="shared" si="0"/>
        <v>4400</v>
      </c>
      <c r="O6" s="60"/>
      <c r="P6" s="1"/>
      <c r="Q6" s="1">
        <v>2</v>
      </c>
      <c r="R6" s="1"/>
      <c r="S6" s="1"/>
      <c r="T6" s="1"/>
      <c r="U6" s="10" t="s">
        <v>44</v>
      </c>
    </row>
    <row r="7" customFormat="1" ht="36" spans="1:21">
      <c r="A7" s="10">
        <v>528</v>
      </c>
      <c r="B7" s="10">
        <v>5</v>
      </c>
      <c r="C7" s="10" t="s">
        <v>45</v>
      </c>
      <c r="D7" s="10" t="s">
        <v>46</v>
      </c>
      <c r="E7" s="10" t="s">
        <v>47</v>
      </c>
      <c r="F7" s="10" t="s">
        <v>48</v>
      </c>
      <c r="G7" s="10" t="s">
        <v>49</v>
      </c>
      <c r="H7" s="10" t="s">
        <v>50</v>
      </c>
      <c r="I7" s="19" t="s">
        <v>51</v>
      </c>
      <c r="J7" s="19">
        <v>242</v>
      </c>
      <c r="K7" s="10">
        <f>J7*5</f>
        <v>1210</v>
      </c>
      <c r="L7" s="10">
        <v>100</v>
      </c>
      <c r="M7" s="20" t="s">
        <v>28</v>
      </c>
      <c r="N7" s="59">
        <f t="shared" si="0"/>
        <v>121000</v>
      </c>
      <c r="O7" s="60"/>
      <c r="P7" s="1"/>
      <c r="Q7" s="1">
        <v>2</v>
      </c>
      <c r="R7" s="1"/>
      <c r="S7" s="1"/>
      <c r="T7" s="1"/>
      <c r="U7" s="10" t="s">
        <v>52</v>
      </c>
    </row>
    <row r="8" customFormat="1" ht="48" spans="1:21">
      <c r="A8" s="10">
        <v>544</v>
      </c>
      <c r="B8" s="10">
        <v>6</v>
      </c>
      <c r="C8" s="10" t="s">
        <v>53</v>
      </c>
      <c r="D8" s="10" t="s">
        <v>46</v>
      </c>
      <c r="E8" s="10" t="s">
        <v>47</v>
      </c>
      <c r="F8" s="10" t="s">
        <v>54</v>
      </c>
      <c r="G8" s="10" t="s">
        <v>55</v>
      </c>
      <c r="H8" s="10" t="s">
        <v>50</v>
      </c>
      <c r="I8" s="19" t="s">
        <v>51</v>
      </c>
      <c r="J8" s="19">
        <v>242</v>
      </c>
      <c r="K8" s="10">
        <f>J8*5</f>
        <v>1210</v>
      </c>
      <c r="L8" s="10">
        <v>100</v>
      </c>
      <c r="M8" s="20" t="s">
        <v>28</v>
      </c>
      <c r="N8" s="59">
        <f t="shared" si="0"/>
        <v>121000</v>
      </c>
      <c r="O8" s="60"/>
      <c r="P8" s="1"/>
      <c r="Q8" s="1">
        <v>2</v>
      </c>
      <c r="R8" s="1"/>
      <c r="S8" s="1"/>
      <c r="T8" s="1"/>
      <c r="U8" s="10" t="s">
        <v>56</v>
      </c>
    </row>
    <row r="9" s="17" customFormat="1" ht="84" spans="1:21">
      <c r="A9" s="57">
        <v>564</v>
      </c>
      <c r="B9" s="10">
        <v>7</v>
      </c>
      <c r="C9" s="10" t="s">
        <v>57</v>
      </c>
      <c r="D9" s="10">
        <v>270700003</v>
      </c>
      <c r="E9" s="10" t="s">
        <v>47</v>
      </c>
      <c r="F9" s="10" t="s">
        <v>58</v>
      </c>
      <c r="G9" s="10" t="s">
        <v>59</v>
      </c>
      <c r="H9" s="10" t="s">
        <v>50</v>
      </c>
      <c r="I9" s="19" t="s">
        <v>51</v>
      </c>
      <c r="J9" s="19">
        <v>242</v>
      </c>
      <c r="K9" s="19">
        <v>242</v>
      </c>
      <c r="L9" s="10">
        <v>100</v>
      </c>
      <c r="M9" s="20" t="s">
        <v>28</v>
      </c>
      <c r="N9" s="21">
        <f t="shared" si="0"/>
        <v>24200</v>
      </c>
      <c r="O9" s="60"/>
      <c r="P9" s="63"/>
      <c r="Q9" s="63">
        <v>2</v>
      </c>
      <c r="R9" s="63"/>
      <c r="S9" s="63"/>
      <c r="T9" s="63"/>
      <c r="U9" s="10" t="s">
        <v>60</v>
      </c>
    </row>
    <row r="10" customFormat="1" ht="48" spans="1:21">
      <c r="A10" s="10">
        <v>565</v>
      </c>
      <c r="B10" s="10">
        <v>8</v>
      </c>
      <c r="C10" s="10" t="s">
        <v>61</v>
      </c>
      <c r="D10" s="10" t="s">
        <v>62</v>
      </c>
      <c r="E10" s="10" t="s">
        <v>63</v>
      </c>
      <c r="F10" s="10" t="s">
        <v>64</v>
      </c>
      <c r="G10" s="10" t="s">
        <v>65</v>
      </c>
      <c r="H10" s="10" t="s">
        <v>50</v>
      </c>
      <c r="I10" s="19" t="s">
        <v>51</v>
      </c>
      <c r="J10" s="19">
        <v>242</v>
      </c>
      <c r="K10" s="10">
        <f>J10*3</f>
        <v>726</v>
      </c>
      <c r="L10" s="10">
        <v>100</v>
      </c>
      <c r="M10" s="20" t="s">
        <v>28</v>
      </c>
      <c r="N10" s="59">
        <f t="shared" si="0"/>
        <v>72600</v>
      </c>
      <c r="O10" s="60"/>
      <c r="P10" s="1"/>
      <c r="Q10" s="1">
        <v>2</v>
      </c>
      <c r="R10" s="1"/>
      <c r="S10" s="1"/>
      <c r="T10" s="1"/>
      <c r="U10" s="10" t="s">
        <v>66</v>
      </c>
    </row>
    <row r="11" s="33" customFormat="1" ht="84" spans="1:21">
      <c r="A11" s="57">
        <v>591</v>
      </c>
      <c r="B11" s="10">
        <v>9</v>
      </c>
      <c r="C11" s="10" t="s">
        <v>67</v>
      </c>
      <c r="D11" s="10" t="s">
        <v>68</v>
      </c>
      <c r="E11" s="10" t="s">
        <v>69</v>
      </c>
      <c r="F11" s="10" t="s">
        <v>70</v>
      </c>
      <c r="G11" s="10" t="s">
        <v>71</v>
      </c>
      <c r="H11" s="10" t="s">
        <v>50</v>
      </c>
      <c r="I11" s="19" t="s">
        <v>51</v>
      </c>
      <c r="J11" s="19">
        <v>242</v>
      </c>
      <c r="K11" s="10">
        <f>J11*20</f>
        <v>4840</v>
      </c>
      <c r="L11" s="10">
        <v>400</v>
      </c>
      <c r="M11" s="20" t="s">
        <v>28</v>
      </c>
      <c r="N11" s="21">
        <f t="shared" si="0"/>
        <v>1936000</v>
      </c>
      <c r="O11" s="60"/>
      <c r="P11" s="63"/>
      <c r="Q11" s="63">
        <v>2</v>
      </c>
      <c r="R11" s="63"/>
      <c r="S11" s="63"/>
      <c r="T11" s="63"/>
      <c r="U11" s="10" t="s">
        <v>72</v>
      </c>
    </row>
    <row r="12" s="33" customFormat="1" ht="36" spans="1:21">
      <c r="A12" s="57">
        <v>596</v>
      </c>
      <c r="B12" s="10">
        <v>10</v>
      </c>
      <c r="C12" s="10" t="s">
        <v>73</v>
      </c>
      <c r="D12" s="10" t="s">
        <v>68</v>
      </c>
      <c r="E12" s="10" t="s">
        <v>69</v>
      </c>
      <c r="F12" s="10" t="s">
        <v>74</v>
      </c>
      <c r="G12" s="10" t="s">
        <v>75</v>
      </c>
      <c r="H12" s="10" t="s">
        <v>50</v>
      </c>
      <c r="I12" s="19" t="s">
        <v>51</v>
      </c>
      <c r="J12" s="19">
        <v>242</v>
      </c>
      <c r="K12" s="10">
        <f>J12*20</f>
        <v>4840</v>
      </c>
      <c r="L12" s="10">
        <v>200</v>
      </c>
      <c r="M12" s="20" t="s">
        <v>28</v>
      </c>
      <c r="N12" s="21">
        <f t="shared" si="0"/>
        <v>968000</v>
      </c>
      <c r="O12" s="60"/>
      <c r="P12" s="63"/>
      <c r="Q12" s="63">
        <v>2</v>
      </c>
      <c r="R12" s="63"/>
      <c r="S12" s="63"/>
      <c r="T12" s="63"/>
      <c r="U12" s="10" t="s">
        <v>76</v>
      </c>
    </row>
    <row r="13" s="33" customFormat="1" ht="48" spans="1:21">
      <c r="A13" s="57">
        <v>600</v>
      </c>
      <c r="B13" s="10">
        <v>11</v>
      </c>
      <c r="C13" s="10" t="s">
        <v>77</v>
      </c>
      <c r="D13" s="10" t="s">
        <v>78</v>
      </c>
      <c r="E13" s="10" t="s">
        <v>69</v>
      </c>
      <c r="F13" s="10" t="s">
        <v>79</v>
      </c>
      <c r="G13" s="10" t="s">
        <v>80</v>
      </c>
      <c r="H13" s="10" t="s">
        <v>50</v>
      </c>
      <c r="I13" s="19" t="s">
        <v>51</v>
      </c>
      <c r="J13" s="19">
        <v>242</v>
      </c>
      <c r="K13" s="10">
        <f>J13*30</f>
        <v>7260</v>
      </c>
      <c r="L13" s="10">
        <v>200</v>
      </c>
      <c r="M13" s="20" t="s">
        <v>28</v>
      </c>
      <c r="N13" s="21">
        <f t="shared" si="0"/>
        <v>1452000</v>
      </c>
      <c r="O13" s="60"/>
      <c r="P13" s="63"/>
      <c r="Q13" s="63">
        <v>2</v>
      </c>
      <c r="R13" s="63"/>
      <c r="S13" s="63"/>
      <c r="T13" s="63"/>
      <c r="U13" s="10" t="s">
        <v>81</v>
      </c>
    </row>
    <row r="14" s="33" customFormat="1" ht="24" spans="1:21">
      <c r="A14" s="57">
        <v>615</v>
      </c>
      <c r="B14" s="10">
        <v>12</v>
      </c>
      <c r="C14" s="10" t="s">
        <v>82</v>
      </c>
      <c r="D14" s="10" t="s">
        <v>62</v>
      </c>
      <c r="E14" s="10" t="s">
        <v>47</v>
      </c>
      <c r="F14" s="10" t="s">
        <v>48</v>
      </c>
      <c r="G14" s="10" t="s">
        <v>83</v>
      </c>
      <c r="H14" s="10" t="s">
        <v>50</v>
      </c>
      <c r="I14" s="19" t="s">
        <v>51</v>
      </c>
      <c r="J14" s="19">
        <v>242</v>
      </c>
      <c r="K14" s="10">
        <f>J14*3</f>
        <v>726</v>
      </c>
      <c r="L14" s="10">
        <v>100</v>
      </c>
      <c r="M14" s="20" t="s">
        <v>28</v>
      </c>
      <c r="N14" s="21">
        <f t="shared" si="0"/>
        <v>72600</v>
      </c>
      <c r="O14" s="60"/>
      <c r="P14" s="63"/>
      <c r="Q14" s="63">
        <v>2</v>
      </c>
      <c r="R14" s="63"/>
      <c r="S14" s="63"/>
      <c r="T14" s="63"/>
      <c r="U14" s="10" t="s">
        <v>84</v>
      </c>
    </row>
    <row r="15" customFormat="1" ht="84" spans="1:21">
      <c r="A15" s="10">
        <v>627</v>
      </c>
      <c r="B15" s="10">
        <v>13</v>
      </c>
      <c r="C15" s="10" t="s">
        <v>85</v>
      </c>
      <c r="D15" s="10" t="s">
        <v>68</v>
      </c>
      <c r="E15" s="10" t="s">
        <v>69</v>
      </c>
      <c r="F15" s="10" t="s">
        <v>70</v>
      </c>
      <c r="G15" s="10" t="s">
        <v>86</v>
      </c>
      <c r="H15" s="10" t="s">
        <v>50</v>
      </c>
      <c r="I15" s="19" t="s">
        <v>51</v>
      </c>
      <c r="J15" s="19">
        <v>242</v>
      </c>
      <c r="K15" s="10">
        <f>J15*20</f>
        <v>4840</v>
      </c>
      <c r="L15" s="10">
        <v>100</v>
      </c>
      <c r="M15" s="20" t="s">
        <v>28</v>
      </c>
      <c r="N15" s="59">
        <f t="shared" si="0"/>
        <v>484000</v>
      </c>
      <c r="O15" s="60"/>
      <c r="P15" s="1"/>
      <c r="Q15" s="1">
        <v>2</v>
      </c>
      <c r="R15" s="1"/>
      <c r="S15" s="1"/>
      <c r="T15" s="1"/>
      <c r="U15" s="10" t="s">
        <v>87</v>
      </c>
    </row>
    <row r="16" customFormat="1" ht="84" spans="1:21">
      <c r="A16" s="10">
        <v>652</v>
      </c>
      <c r="B16" s="10">
        <v>14</v>
      </c>
      <c r="C16" s="10" t="s">
        <v>88</v>
      </c>
      <c r="D16" s="10" t="s">
        <v>68</v>
      </c>
      <c r="E16" s="10" t="s">
        <v>89</v>
      </c>
      <c r="F16" s="10" t="s">
        <v>70</v>
      </c>
      <c r="G16" s="10" t="s">
        <v>90</v>
      </c>
      <c r="H16" s="10" t="s">
        <v>50</v>
      </c>
      <c r="I16" s="19" t="s">
        <v>51</v>
      </c>
      <c r="J16" s="19">
        <v>242</v>
      </c>
      <c r="K16" s="10">
        <f>J16*20</f>
        <v>4840</v>
      </c>
      <c r="L16" s="10">
        <v>100</v>
      </c>
      <c r="M16" s="20" t="s">
        <v>28</v>
      </c>
      <c r="N16" s="59">
        <f t="shared" si="0"/>
        <v>484000</v>
      </c>
      <c r="O16" s="60"/>
      <c r="P16" s="1"/>
      <c r="Q16" s="1">
        <v>2</v>
      </c>
      <c r="R16" s="1"/>
      <c r="S16" s="1"/>
      <c r="T16" s="1"/>
      <c r="U16" s="10" t="s">
        <v>91</v>
      </c>
    </row>
    <row r="17" customFormat="1" ht="84" spans="1:21">
      <c r="A17" s="10">
        <v>715</v>
      </c>
      <c r="B17" s="10">
        <v>15</v>
      </c>
      <c r="C17" s="10" t="s">
        <v>92</v>
      </c>
      <c r="D17" s="10" t="s">
        <v>68</v>
      </c>
      <c r="E17" s="10" t="s">
        <v>69</v>
      </c>
      <c r="F17" s="10" t="s">
        <v>70</v>
      </c>
      <c r="G17" s="10" t="s">
        <v>93</v>
      </c>
      <c r="H17" s="10" t="s">
        <v>50</v>
      </c>
      <c r="I17" s="19" t="s">
        <v>51</v>
      </c>
      <c r="J17" s="19">
        <v>242</v>
      </c>
      <c r="K17" s="10">
        <f>J17*20</f>
        <v>4840</v>
      </c>
      <c r="L17" s="10">
        <v>100</v>
      </c>
      <c r="M17" s="20" t="s">
        <v>28</v>
      </c>
      <c r="N17" s="59">
        <f t="shared" si="0"/>
        <v>484000</v>
      </c>
      <c r="O17" s="60"/>
      <c r="P17" s="1"/>
      <c r="Q17" s="1">
        <v>2</v>
      </c>
      <c r="R17" s="1"/>
      <c r="S17" s="1"/>
      <c r="T17" s="1"/>
      <c r="U17" s="10" t="s">
        <v>94</v>
      </c>
    </row>
    <row r="18" s="33" customFormat="1" ht="84" spans="1:21">
      <c r="A18" s="10">
        <v>727</v>
      </c>
      <c r="B18" s="10">
        <v>16</v>
      </c>
      <c r="C18" s="10" t="s">
        <v>95</v>
      </c>
      <c r="D18" s="10" t="s">
        <v>68</v>
      </c>
      <c r="E18" s="10" t="s">
        <v>69</v>
      </c>
      <c r="F18" s="10" t="s">
        <v>70</v>
      </c>
      <c r="G18" s="10" t="s">
        <v>96</v>
      </c>
      <c r="H18" s="10" t="s">
        <v>50</v>
      </c>
      <c r="I18" s="19" t="s">
        <v>51</v>
      </c>
      <c r="J18" s="19">
        <v>242</v>
      </c>
      <c r="K18" s="10">
        <f>J18*20</f>
        <v>4840</v>
      </c>
      <c r="L18" s="10">
        <v>300</v>
      </c>
      <c r="M18" s="20" t="s">
        <v>28</v>
      </c>
      <c r="N18" s="21">
        <f t="shared" si="0"/>
        <v>1452000</v>
      </c>
      <c r="O18" s="60"/>
      <c r="P18" s="63"/>
      <c r="Q18" s="63">
        <v>2</v>
      </c>
      <c r="R18" s="63"/>
      <c r="S18" s="63"/>
      <c r="T18" s="63"/>
      <c r="U18" s="10" t="s">
        <v>97</v>
      </c>
    </row>
    <row r="19" s="33" customFormat="1" ht="84" spans="1:21">
      <c r="A19" s="57">
        <v>730</v>
      </c>
      <c r="B19" s="10">
        <v>17</v>
      </c>
      <c r="C19" s="10" t="s">
        <v>98</v>
      </c>
      <c r="D19" s="10" t="s">
        <v>68</v>
      </c>
      <c r="E19" s="10" t="s">
        <v>69</v>
      </c>
      <c r="F19" s="10" t="s">
        <v>70</v>
      </c>
      <c r="G19" s="10" t="s">
        <v>99</v>
      </c>
      <c r="H19" s="10" t="s">
        <v>50</v>
      </c>
      <c r="I19" s="19" t="s">
        <v>51</v>
      </c>
      <c r="J19" s="19">
        <v>242</v>
      </c>
      <c r="K19" s="10">
        <f>J19*20</f>
        <v>4840</v>
      </c>
      <c r="L19" s="10">
        <v>200</v>
      </c>
      <c r="M19" s="20" t="s">
        <v>28</v>
      </c>
      <c r="N19" s="21">
        <f t="shared" si="0"/>
        <v>968000</v>
      </c>
      <c r="O19" s="60"/>
      <c r="P19" s="63"/>
      <c r="Q19" s="63">
        <v>2</v>
      </c>
      <c r="R19" s="63"/>
      <c r="S19" s="63"/>
      <c r="T19" s="63"/>
      <c r="U19" s="10" t="s">
        <v>100</v>
      </c>
    </row>
    <row r="20" customFormat="1" ht="72" spans="1:21">
      <c r="A20" s="10">
        <v>738</v>
      </c>
      <c r="B20" s="10">
        <v>18</v>
      </c>
      <c r="C20" s="10" t="s">
        <v>101</v>
      </c>
      <c r="D20" s="10" t="s">
        <v>102</v>
      </c>
      <c r="E20" s="10" t="s">
        <v>69</v>
      </c>
      <c r="F20" s="10" t="s">
        <v>103</v>
      </c>
      <c r="G20" s="10" t="s">
        <v>104</v>
      </c>
      <c r="H20" s="10" t="s">
        <v>50</v>
      </c>
      <c r="I20" s="19" t="s">
        <v>51</v>
      </c>
      <c r="J20" s="19">
        <v>242</v>
      </c>
      <c r="K20" s="10">
        <f>J20*50</f>
        <v>12100</v>
      </c>
      <c r="L20" s="10">
        <v>100</v>
      </c>
      <c r="M20" s="20" t="s">
        <v>28</v>
      </c>
      <c r="N20" s="59">
        <f t="shared" si="0"/>
        <v>1210000</v>
      </c>
      <c r="O20" s="60"/>
      <c r="P20" s="1"/>
      <c r="Q20" s="1">
        <v>2</v>
      </c>
      <c r="R20" s="1"/>
      <c r="S20" s="1"/>
      <c r="T20" s="1"/>
      <c r="U20" s="10" t="s">
        <v>105</v>
      </c>
    </row>
    <row r="21" customFormat="1" ht="84" spans="1:21">
      <c r="A21" s="10">
        <v>764</v>
      </c>
      <c r="B21" s="10">
        <v>19</v>
      </c>
      <c r="C21" s="10" t="s">
        <v>106</v>
      </c>
      <c r="D21" s="10" t="s">
        <v>68</v>
      </c>
      <c r="E21" s="10" t="s">
        <v>69</v>
      </c>
      <c r="F21" s="10" t="s">
        <v>70</v>
      </c>
      <c r="G21" s="10" t="s">
        <v>107</v>
      </c>
      <c r="H21" s="10" t="s">
        <v>50</v>
      </c>
      <c r="I21" s="19" t="s">
        <v>51</v>
      </c>
      <c r="J21" s="19">
        <v>242</v>
      </c>
      <c r="K21" s="10">
        <f>J21*20</f>
        <v>4840</v>
      </c>
      <c r="L21" s="10">
        <v>100</v>
      </c>
      <c r="M21" s="20" t="s">
        <v>28</v>
      </c>
      <c r="N21" s="59">
        <f t="shared" si="0"/>
        <v>484000</v>
      </c>
      <c r="O21" s="60"/>
      <c r="P21" s="1"/>
      <c r="Q21" s="1">
        <v>2</v>
      </c>
      <c r="R21" s="1"/>
      <c r="S21" s="1"/>
      <c r="T21" s="1"/>
      <c r="U21" s="10" t="s">
        <v>108</v>
      </c>
    </row>
    <row r="22" customFormat="1" ht="48" spans="1:21">
      <c r="A22" s="10">
        <v>765</v>
      </c>
      <c r="B22" s="10">
        <v>20</v>
      </c>
      <c r="C22" s="10" t="s">
        <v>109</v>
      </c>
      <c r="D22" s="10" t="s">
        <v>110</v>
      </c>
      <c r="E22" s="10" t="s">
        <v>69</v>
      </c>
      <c r="F22" s="10" t="s">
        <v>79</v>
      </c>
      <c r="G22" s="10" t="s">
        <v>111</v>
      </c>
      <c r="H22" s="10" t="s">
        <v>50</v>
      </c>
      <c r="I22" s="19" t="s">
        <v>51</v>
      </c>
      <c r="J22" s="19">
        <v>242</v>
      </c>
      <c r="K22" s="10">
        <f>J22*33</f>
        <v>7986</v>
      </c>
      <c r="L22" s="10">
        <v>100</v>
      </c>
      <c r="M22" s="20" t="s">
        <v>28</v>
      </c>
      <c r="N22" s="59">
        <f t="shared" si="0"/>
        <v>798600</v>
      </c>
      <c r="O22" s="60"/>
      <c r="P22" s="1"/>
      <c r="Q22" s="1">
        <v>2</v>
      </c>
      <c r="R22" s="1"/>
      <c r="S22" s="1"/>
      <c r="T22" s="1"/>
      <c r="U22" s="10" t="s">
        <v>112</v>
      </c>
    </row>
    <row r="23" customFormat="1" ht="96" spans="1:21">
      <c r="A23" s="10">
        <v>766</v>
      </c>
      <c r="B23" s="10">
        <v>21</v>
      </c>
      <c r="C23" s="10" t="s">
        <v>113</v>
      </c>
      <c r="D23" s="10" t="s">
        <v>114</v>
      </c>
      <c r="E23" s="10" t="s">
        <v>47</v>
      </c>
      <c r="F23" s="10" t="s">
        <v>115</v>
      </c>
      <c r="G23" s="10" t="s">
        <v>116</v>
      </c>
      <c r="H23" s="10" t="s">
        <v>50</v>
      </c>
      <c r="I23" s="19" t="s">
        <v>51</v>
      </c>
      <c r="J23" s="19">
        <v>242</v>
      </c>
      <c r="K23" s="10">
        <f>J23*2</f>
        <v>484</v>
      </c>
      <c r="L23" s="10">
        <v>100</v>
      </c>
      <c r="M23" s="20" t="s">
        <v>28</v>
      </c>
      <c r="N23" s="59">
        <f t="shared" si="0"/>
        <v>48400</v>
      </c>
      <c r="O23" s="60"/>
      <c r="P23" s="1"/>
      <c r="Q23" s="1">
        <v>2</v>
      </c>
      <c r="R23" s="1"/>
      <c r="S23" s="1"/>
      <c r="T23" s="1"/>
      <c r="U23" s="10" t="s">
        <v>117</v>
      </c>
    </row>
    <row r="24" customFormat="1" ht="96" spans="1:21">
      <c r="A24" s="10">
        <v>768</v>
      </c>
      <c r="B24" s="10">
        <v>22</v>
      </c>
      <c r="C24" s="10" t="s">
        <v>118</v>
      </c>
      <c r="D24" s="10" t="s">
        <v>68</v>
      </c>
      <c r="E24" s="10" t="s">
        <v>69</v>
      </c>
      <c r="F24" s="10" t="s">
        <v>115</v>
      </c>
      <c r="G24" s="10" t="s">
        <v>119</v>
      </c>
      <c r="H24" s="10" t="s">
        <v>50</v>
      </c>
      <c r="I24" s="19" t="s">
        <v>51</v>
      </c>
      <c r="J24" s="19">
        <v>242</v>
      </c>
      <c r="K24" s="10">
        <f>J24*20</f>
        <v>4840</v>
      </c>
      <c r="L24" s="10">
        <v>413</v>
      </c>
      <c r="M24" s="20" t="s">
        <v>28</v>
      </c>
      <c r="N24" s="59">
        <f t="shared" si="0"/>
        <v>1998920</v>
      </c>
      <c r="O24" s="60"/>
      <c r="P24" s="1"/>
      <c r="Q24" s="1">
        <v>2</v>
      </c>
      <c r="R24" s="1"/>
      <c r="S24" s="1"/>
      <c r="T24" s="1"/>
      <c r="U24" s="10" t="s">
        <v>120</v>
      </c>
    </row>
    <row r="25" customFormat="1" ht="84" spans="1:21">
      <c r="A25" s="10">
        <v>769</v>
      </c>
      <c r="B25" s="10">
        <v>23</v>
      </c>
      <c r="C25" s="10" t="s">
        <v>121</v>
      </c>
      <c r="D25" s="10" t="s">
        <v>68</v>
      </c>
      <c r="E25" s="10" t="s">
        <v>69</v>
      </c>
      <c r="F25" s="10" t="s">
        <v>70</v>
      </c>
      <c r="G25" s="10" t="s">
        <v>122</v>
      </c>
      <c r="H25" s="10" t="s">
        <v>50</v>
      </c>
      <c r="I25" s="19" t="s">
        <v>51</v>
      </c>
      <c r="J25" s="19">
        <v>242</v>
      </c>
      <c r="K25" s="10">
        <f>J25*20</f>
        <v>4840</v>
      </c>
      <c r="L25" s="10">
        <v>100</v>
      </c>
      <c r="M25" s="20" t="s">
        <v>28</v>
      </c>
      <c r="N25" s="59">
        <f t="shared" si="0"/>
        <v>484000</v>
      </c>
      <c r="O25" s="60"/>
      <c r="P25" s="1"/>
      <c r="Q25" s="1">
        <v>2</v>
      </c>
      <c r="R25" s="1"/>
      <c r="S25" s="1"/>
      <c r="T25" s="1"/>
      <c r="U25" s="10" t="s">
        <v>123</v>
      </c>
    </row>
    <row r="26" customFormat="1" ht="84" spans="1:21">
      <c r="A26" s="10">
        <v>776</v>
      </c>
      <c r="B26" s="10">
        <v>24</v>
      </c>
      <c r="C26" s="10" t="s">
        <v>124</v>
      </c>
      <c r="D26" s="10" t="s">
        <v>68</v>
      </c>
      <c r="E26" s="10" t="s">
        <v>69</v>
      </c>
      <c r="F26" s="10" t="s">
        <v>70</v>
      </c>
      <c r="G26" s="10" t="s">
        <v>125</v>
      </c>
      <c r="H26" s="10" t="s">
        <v>50</v>
      </c>
      <c r="I26" s="19" t="s">
        <v>51</v>
      </c>
      <c r="J26" s="19">
        <v>242</v>
      </c>
      <c r="K26" s="10">
        <f>J26*20</f>
        <v>4840</v>
      </c>
      <c r="L26" s="10">
        <v>100</v>
      </c>
      <c r="M26" s="20" t="s">
        <v>28</v>
      </c>
      <c r="N26" s="59">
        <f t="shared" si="0"/>
        <v>484000</v>
      </c>
      <c r="O26" s="60"/>
      <c r="P26" s="1"/>
      <c r="Q26" s="1">
        <v>2</v>
      </c>
      <c r="R26" s="1"/>
      <c r="S26" s="1"/>
      <c r="T26" s="1"/>
      <c r="U26" s="10" t="s">
        <v>126</v>
      </c>
    </row>
    <row r="27" customFormat="1" ht="84" spans="1:21">
      <c r="A27" s="10">
        <v>781</v>
      </c>
      <c r="B27" s="10">
        <v>25</v>
      </c>
      <c r="C27" s="10" t="s">
        <v>127</v>
      </c>
      <c r="D27" s="10" t="s">
        <v>68</v>
      </c>
      <c r="E27" s="10" t="s">
        <v>69</v>
      </c>
      <c r="F27" s="10" t="s">
        <v>70</v>
      </c>
      <c r="G27" s="10" t="s">
        <v>128</v>
      </c>
      <c r="H27" s="10" t="s">
        <v>50</v>
      </c>
      <c r="I27" s="19" t="s">
        <v>51</v>
      </c>
      <c r="J27" s="19">
        <v>242</v>
      </c>
      <c r="K27" s="10">
        <f>J27*20</f>
        <v>4840</v>
      </c>
      <c r="L27" s="10">
        <v>100</v>
      </c>
      <c r="M27" s="20" t="s">
        <v>28</v>
      </c>
      <c r="N27" s="59">
        <f t="shared" si="0"/>
        <v>484000</v>
      </c>
      <c r="O27" s="60"/>
      <c r="P27" s="1"/>
      <c r="Q27" s="1">
        <v>2</v>
      </c>
      <c r="R27" s="1"/>
      <c r="S27" s="1"/>
      <c r="T27" s="1"/>
      <c r="U27" s="10" t="s">
        <v>129</v>
      </c>
    </row>
    <row r="28" customFormat="1" ht="108" spans="1:21">
      <c r="A28" s="10">
        <v>784</v>
      </c>
      <c r="B28" s="10">
        <v>26</v>
      </c>
      <c r="C28" s="10" t="s">
        <v>130</v>
      </c>
      <c r="D28" s="10" t="s">
        <v>78</v>
      </c>
      <c r="E28" s="10" t="s">
        <v>131</v>
      </c>
      <c r="F28" s="10" t="s">
        <v>70</v>
      </c>
      <c r="G28" s="10" t="s">
        <v>132</v>
      </c>
      <c r="H28" s="10" t="s">
        <v>50</v>
      </c>
      <c r="I28" s="19" t="s">
        <v>51</v>
      </c>
      <c r="J28" s="19">
        <v>242</v>
      </c>
      <c r="K28" s="10">
        <f>J28*30</f>
        <v>7260</v>
      </c>
      <c r="L28" s="10">
        <v>200</v>
      </c>
      <c r="M28" s="20" t="s">
        <v>28</v>
      </c>
      <c r="N28" s="59">
        <f t="shared" si="0"/>
        <v>1452000</v>
      </c>
      <c r="O28" s="60"/>
      <c r="P28" s="1"/>
      <c r="Q28" s="1">
        <v>2</v>
      </c>
      <c r="R28" s="1"/>
      <c r="S28" s="1"/>
      <c r="T28" s="1"/>
      <c r="U28" s="10" t="s">
        <v>133</v>
      </c>
    </row>
    <row r="29" customFormat="1" ht="84" spans="1:21">
      <c r="A29" s="10">
        <v>789</v>
      </c>
      <c r="B29" s="10">
        <v>27</v>
      </c>
      <c r="C29" s="10" t="s">
        <v>134</v>
      </c>
      <c r="D29" s="10" t="s">
        <v>68</v>
      </c>
      <c r="E29" s="10" t="s">
        <v>69</v>
      </c>
      <c r="F29" s="10" t="s">
        <v>70</v>
      </c>
      <c r="G29" s="10" t="s">
        <v>135</v>
      </c>
      <c r="H29" s="10" t="s">
        <v>50</v>
      </c>
      <c r="I29" s="19" t="s">
        <v>51</v>
      </c>
      <c r="J29" s="19">
        <v>242</v>
      </c>
      <c r="K29" s="10">
        <f>J29*20</f>
        <v>4840</v>
      </c>
      <c r="L29" s="10">
        <v>100</v>
      </c>
      <c r="M29" s="20" t="s">
        <v>28</v>
      </c>
      <c r="N29" s="59">
        <f t="shared" si="0"/>
        <v>484000</v>
      </c>
      <c r="O29" s="60"/>
      <c r="P29" s="1"/>
      <c r="Q29" s="1">
        <v>2</v>
      </c>
      <c r="R29" s="1"/>
      <c r="S29" s="1"/>
      <c r="T29" s="1"/>
      <c r="U29" s="10" t="s">
        <v>136</v>
      </c>
    </row>
    <row r="30" customFormat="1" ht="84" spans="1:21">
      <c r="A30" s="10">
        <v>790</v>
      </c>
      <c r="B30" s="10">
        <v>28</v>
      </c>
      <c r="C30" s="10" t="s">
        <v>137</v>
      </c>
      <c r="D30" s="10" t="s">
        <v>68</v>
      </c>
      <c r="E30" s="10" t="s">
        <v>69</v>
      </c>
      <c r="F30" s="10" t="s">
        <v>70</v>
      </c>
      <c r="G30" s="10" t="s">
        <v>138</v>
      </c>
      <c r="H30" s="10" t="s">
        <v>50</v>
      </c>
      <c r="I30" s="19" t="s">
        <v>51</v>
      </c>
      <c r="J30" s="19">
        <v>242</v>
      </c>
      <c r="K30" s="10">
        <f>J30*20</f>
        <v>4840</v>
      </c>
      <c r="L30" s="10">
        <v>100</v>
      </c>
      <c r="M30" s="20" t="s">
        <v>28</v>
      </c>
      <c r="N30" s="59">
        <f t="shared" si="0"/>
        <v>484000</v>
      </c>
      <c r="O30" s="60"/>
      <c r="P30" s="1"/>
      <c r="Q30" s="1">
        <v>2</v>
      </c>
      <c r="R30" s="1"/>
      <c r="S30" s="1"/>
      <c r="T30" s="1"/>
      <c r="U30" s="10" t="s">
        <v>139</v>
      </c>
    </row>
    <row r="31" customFormat="1" ht="84" spans="1:21">
      <c r="A31" s="10">
        <v>794</v>
      </c>
      <c r="B31" s="10">
        <v>29</v>
      </c>
      <c r="C31" s="10" t="s">
        <v>140</v>
      </c>
      <c r="D31" s="10" t="s">
        <v>68</v>
      </c>
      <c r="E31" s="10" t="s">
        <v>69</v>
      </c>
      <c r="F31" s="10" t="s">
        <v>141</v>
      </c>
      <c r="G31" s="10" t="s">
        <v>142</v>
      </c>
      <c r="H31" s="10" t="s">
        <v>50</v>
      </c>
      <c r="I31" s="19" t="s">
        <v>51</v>
      </c>
      <c r="J31" s="19">
        <v>242</v>
      </c>
      <c r="K31" s="10">
        <f>J31*20</f>
        <v>4840</v>
      </c>
      <c r="L31" s="10">
        <v>100</v>
      </c>
      <c r="M31" s="20" t="s">
        <v>28</v>
      </c>
      <c r="N31" s="59">
        <f t="shared" si="0"/>
        <v>484000</v>
      </c>
      <c r="O31" s="60"/>
      <c r="P31" s="1"/>
      <c r="Q31" s="1">
        <v>2</v>
      </c>
      <c r="R31" s="1"/>
      <c r="S31" s="1"/>
      <c r="T31" s="1"/>
      <c r="U31" s="10" t="s">
        <v>143</v>
      </c>
    </row>
    <row r="32" customFormat="1" ht="84" spans="1:21">
      <c r="A32" s="10">
        <v>796</v>
      </c>
      <c r="B32" s="10">
        <v>30</v>
      </c>
      <c r="C32" s="10" t="s">
        <v>144</v>
      </c>
      <c r="D32" s="10" t="s">
        <v>145</v>
      </c>
      <c r="E32" s="10" t="s">
        <v>89</v>
      </c>
      <c r="F32" s="10" t="s">
        <v>70</v>
      </c>
      <c r="G32" s="10" t="s">
        <v>146</v>
      </c>
      <c r="H32" s="10" t="s">
        <v>50</v>
      </c>
      <c r="I32" s="19" t="s">
        <v>51</v>
      </c>
      <c r="J32" s="19">
        <v>242</v>
      </c>
      <c r="K32" s="10">
        <f>J32*25</f>
        <v>6050</v>
      </c>
      <c r="L32" s="10">
        <v>212</v>
      </c>
      <c r="M32" s="20" t="s">
        <v>28</v>
      </c>
      <c r="N32" s="59">
        <f t="shared" si="0"/>
        <v>1282600</v>
      </c>
      <c r="O32" s="60"/>
      <c r="P32" s="1"/>
      <c r="Q32" s="1">
        <v>2</v>
      </c>
      <c r="R32" s="1"/>
      <c r="S32" s="1"/>
      <c r="T32" s="1"/>
      <c r="U32" s="10" t="s">
        <v>147</v>
      </c>
    </row>
    <row r="33" customFormat="1" ht="48" spans="1:21">
      <c r="A33" s="10">
        <v>807</v>
      </c>
      <c r="B33" s="10">
        <v>31</v>
      </c>
      <c r="C33" s="10" t="s">
        <v>148</v>
      </c>
      <c r="D33" s="10" t="s">
        <v>78</v>
      </c>
      <c r="E33" s="10" t="s">
        <v>69</v>
      </c>
      <c r="F33" s="10" t="s">
        <v>79</v>
      </c>
      <c r="G33" s="10" t="s">
        <v>149</v>
      </c>
      <c r="H33" s="10" t="s">
        <v>50</v>
      </c>
      <c r="I33" s="19" t="s">
        <v>51</v>
      </c>
      <c r="J33" s="19">
        <v>242</v>
      </c>
      <c r="K33" s="10">
        <f>J33*30</f>
        <v>7260</v>
      </c>
      <c r="L33" s="10">
        <v>100</v>
      </c>
      <c r="M33" s="20" t="s">
        <v>28</v>
      </c>
      <c r="N33" s="59">
        <f t="shared" si="0"/>
        <v>726000</v>
      </c>
      <c r="O33" s="60"/>
      <c r="P33" s="1"/>
      <c r="Q33" s="1">
        <v>2</v>
      </c>
      <c r="R33" s="1"/>
      <c r="S33" s="1"/>
      <c r="T33" s="1"/>
      <c r="U33" s="10" t="s">
        <v>150</v>
      </c>
    </row>
    <row r="34" spans="14:15">
      <c r="N34" s="2"/>
      <c r="O34" s="52"/>
    </row>
    <row r="35" spans="14:15">
      <c r="N35" s="2"/>
      <c r="O35" s="52"/>
    </row>
    <row r="36" spans="14:15">
      <c r="N36" s="2"/>
      <c r="O36" s="52"/>
    </row>
    <row r="37" spans="14:15">
      <c r="N37" s="2"/>
      <c r="O37" s="52"/>
    </row>
    <row r="38" spans="14:15">
      <c r="N38" s="2"/>
      <c r="O38" s="52"/>
    </row>
  </sheetData>
  <autoFilter xmlns:etc="http://www.wps.cn/officeDocument/2017/etCustomData" ref="A2:U33" etc:filterBottomFollowUsedRange="0">
    <extLst/>
  </autoFilter>
  <mergeCells count="1">
    <mergeCell ref="A1:N1"/>
  </mergeCells>
  <conditionalFormatting sqref="C2:C33">
    <cfRule type="duplicateValues" dxfId="0" priority="4"/>
  </conditionalFormatting>
  <pageMargins left="0.7" right="0.7" top="0.75" bottom="0.75" header="0.3" footer="0.3"/>
  <pageSetup paperSize="9" scale="5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1"/>
  <sheetViews>
    <sheetView workbookViewId="0">
      <pane xSplit="4" ySplit="2" topLeftCell="E29" activePane="bottomRight" state="frozen"/>
      <selection/>
      <selection pane="topRight"/>
      <selection pane="bottomLeft"/>
      <selection pane="bottomRight" activeCell="D32" sqref="D32"/>
    </sheetView>
  </sheetViews>
  <sheetFormatPr defaultColWidth="9" defaultRowHeight="13.5"/>
  <cols>
    <col min="1" max="1" width="5.83333333333333" style="1" hidden="1" customWidth="1"/>
    <col min="2" max="2" width="7.21666666666667" style="17" customWidth="1"/>
    <col min="3" max="3" width="29.8833333333333" style="17" customWidth="1"/>
    <col min="4" max="4" width="16.4416666666667" style="17" customWidth="1"/>
    <col min="5" max="5" width="13.875" style="17" customWidth="1"/>
    <col min="6" max="6" width="17.5" style="17" customWidth="1"/>
    <col min="7" max="7" width="78.25" style="16" customWidth="1"/>
    <col min="8" max="8" width="25.125" style="17" customWidth="1"/>
    <col min="9" max="9" width="12" style="54" customWidth="1"/>
    <col min="10" max="10" width="10.825" style="54" customWidth="1"/>
    <col min="11" max="11" width="13.1083333333333" style="16" customWidth="1"/>
    <col min="12" max="12" width="11.6666666666667" style="16" customWidth="1"/>
    <col min="13" max="13" width="17.6166666666667" style="16" customWidth="1"/>
    <col min="14" max="14" width="13.4416666666667" style="17" customWidth="1"/>
    <col min="15" max="15" width="23.3333333333333" style="55" hidden="1" customWidth="1"/>
    <col min="16" max="16" width="19.2166666666667" style="1" hidden="1" customWidth="1"/>
    <col min="17" max="17" width="15.8833333333333" style="1" hidden="1" customWidth="1"/>
    <col min="18" max="18" width="16.8833333333333" style="1" hidden="1" customWidth="1"/>
    <col min="19" max="19" width="12.1083333333333" style="1" hidden="1" customWidth="1"/>
    <col min="20" max="20" width="9" style="1" hidden="1" customWidth="1"/>
    <col min="21" max="21" width="32" style="17" customWidth="1"/>
    <col min="22" max="16384" width="9" style="17"/>
  </cols>
  <sheetData>
    <row r="1" s="17" customFormat="1" ht="22.5" spans="1:20">
      <c r="A1" s="7" t="s">
        <v>151</v>
      </c>
      <c r="B1" s="8"/>
      <c r="C1" s="8"/>
      <c r="D1" s="8"/>
      <c r="E1" s="8"/>
      <c r="F1" s="8"/>
      <c r="G1" s="8"/>
      <c r="H1" s="8"/>
      <c r="I1" s="8"/>
      <c r="J1" s="8"/>
      <c r="K1" s="15"/>
      <c r="L1" s="8"/>
      <c r="M1" s="8"/>
      <c r="N1" s="8"/>
      <c r="O1" s="55"/>
      <c r="P1" s="1" t="s">
        <v>1</v>
      </c>
      <c r="Q1" s="1" t="s">
        <v>2</v>
      </c>
      <c r="R1" s="1" t="s">
        <v>3</v>
      </c>
      <c r="S1" s="17" t="s">
        <v>4</v>
      </c>
      <c r="T1" s="17" t="s">
        <v>5</v>
      </c>
    </row>
    <row r="2" s="17" customFormat="1" ht="40.5" spans="1:21">
      <c r="A2" s="9" t="s">
        <v>6</v>
      </c>
      <c r="B2" s="9" t="s">
        <v>7</v>
      </c>
      <c r="C2" s="9" t="s">
        <v>8</v>
      </c>
      <c r="D2" s="9" t="s">
        <v>9</v>
      </c>
      <c r="E2" s="9" t="s">
        <v>10</v>
      </c>
      <c r="F2" s="9" t="s">
        <v>11</v>
      </c>
      <c r="G2" s="9" t="s">
        <v>12</v>
      </c>
      <c r="H2" s="9" t="s">
        <v>13</v>
      </c>
      <c r="I2" s="9" t="s">
        <v>14</v>
      </c>
      <c r="J2" s="9" t="s">
        <v>15</v>
      </c>
      <c r="K2" s="9" t="s">
        <v>16</v>
      </c>
      <c r="L2" s="9" t="s">
        <v>17</v>
      </c>
      <c r="M2" s="9" t="s">
        <v>18</v>
      </c>
      <c r="N2" s="9" t="s">
        <v>19</v>
      </c>
      <c r="O2" s="58" t="s">
        <v>5</v>
      </c>
      <c r="P2" s="1"/>
      <c r="Q2" s="1"/>
      <c r="R2" s="1"/>
      <c r="S2" s="1"/>
      <c r="T2" s="1"/>
      <c r="U2" s="9" t="s">
        <v>20</v>
      </c>
    </row>
    <row r="3" s="1" customFormat="1" ht="72" spans="1:21">
      <c r="A3" s="10">
        <v>394</v>
      </c>
      <c r="B3" s="10">
        <v>1</v>
      </c>
      <c r="C3" s="10" t="s">
        <v>152</v>
      </c>
      <c r="D3" s="10" t="s">
        <v>153</v>
      </c>
      <c r="E3" s="10" t="s">
        <v>154</v>
      </c>
      <c r="F3" s="10" t="s">
        <v>155</v>
      </c>
      <c r="G3" s="10" t="s">
        <v>156</v>
      </c>
      <c r="H3" s="10" t="s">
        <v>157</v>
      </c>
      <c r="I3" s="19" t="s">
        <v>158</v>
      </c>
      <c r="J3" s="19">
        <v>160</v>
      </c>
      <c r="K3" s="10">
        <f>J3*3</f>
        <v>480</v>
      </c>
      <c r="L3" s="10">
        <v>11</v>
      </c>
      <c r="M3" s="20" t="s">
        <v>28</v>
      </c>
      <c r="N3" s="59">
        <f>K3*L3</f>
        <v>5280</v>
      </c>
      <c r="O3" s="60"/>
      <c r="P3" s="1"/>
      <c r="Q3" s="1">
        <v>2</v>
      </c>
      <c r="R3" s="1"/>
      <c r="S3" s="1"/>
      <c r="T3" s="1"/>
      <c r="U3" s="10" t="s">
        <v>159</v>
      </c>
    </row>
    <row r="4" s="1" customFormat="1" ht="24" spans="1:21">
      <c r="A4" s="10">
        <v>406</v>
      </c>
      <c r="B4" s="10">
        <v>2</v>
      </c>
      <c r="C4" s="11" t="s">
        <v>160</v>
      </c>
      <c r="D4" s="10" t="s">
        <v>161</v>
      </c>
      <c r="E4" s="11" t="s">
        <v>162</v>
      </c>
      <c r="F4" s="11" t="s">
        <v>163</v>
      </c>
      <c r="G4" s="11" t="s">
        <v>164</v>
      </c>
      <c r="H4" s="10" t="s">
        <v>165</v>
      </c>
      <c r="I4" s="19" t="s">
        <v>166</v>
      </c>
      <c r="J4" s="19">
        <v>180</v>
      </c>
      <c r="K4" s="11">
        <f>J4+J5</f>
        <v>210</v>
      </c>
      <c r="L4" s="11">
        <v>11</v>
      </c>
      <c r="M4" s="24" t="s">
        <v>28</v>
      </c>
      <c r="N4" s="61">
        <f>K4*L4</f>
        <v>2310</v>
      </c>
      <c r="O4" s="60"/>
      <c r="P4" s="1"/>
      <c r="Q4" s="1">
        <v>2</v>
      </c>
      <c r="R4" s="1"/>
      <c r="S4" s="1"/>
      <c r="T4" s="1"/>
      <c r="U4" s="11" t="s">
        <v>167</v>
      </c>
    </row>
    <row r="5" s="1" customFormat="1" ht="24" spans="1:21">
      <c r="A5" s="10"/>
      <c r="B5" s="10">
        <v>3</v>
      </c>
      <c r="C5" s="12"/>
      <c r="D5" s="10" t="s">
        <v>168</v>
      </c>
      <c r="E5" s="12"/>
      <c r="F5" s="12"/>
      <c r="G5" s="12"/>
      <c r="H5" s="10" t="s">
        <v>169</v>
      </c>
      <c r="I5" s="18" t="s">
        <v>170</v>
      </c>
      <c r="J5" s="19">
        <v>30</v>
      </c>
      <c r="K5" s="12"/>
      <c r="L5" s="12"/>
      <c r="M5" s="27"/>
      <c r="N5" s="62"/>
      <c r="O5" s="60"/>
      <c r="P5" s="1"/>
      <c r="Q5" s="1">
        <v>2</v>
      </c>
      <c r="R5" s="1"/>
      <c r="S5" s="1"/>
      <c r="T5" s="1"/>
      <c r="U5" s="12"/>
    </row>
    <row r="6" s="1" customFormat="1" ht="24" spans="1:21">
      <c r="A6" s="10">
        <v>407</v>
      </c>
      <c r="B6" s="10">
        <v>4</v>
      </c>
      <c r="C6" s="11" t="s">
        <v>171</v>
      </c>
      <c r="D6" s="10" t="s">
        <v>161</v>
      </c>
      <c r="E6" s="11" t="s">
        <v>172</v>
      </c>
      <c r="F6" s="11" t="s">
        <v>173</v>
      </c>
      <c r="G6" s="11" t="s">
        <v>174</v>
      </c>
      <c r="H6" s="10" t="s">
        <v>165</v>
      </c>
      <c r="I6" s="19" t="s">
        <v>166</v>
      </c>
      <c r="J6" s="19">
        <v>180</v>
      </c>
      <c r="K6" s="11">
        <f>J6+J7</f>
        <v>210</v>
      </c>
      <c r="L6" s="11">
        <v>11</v>
      </c>
      <c r="M6" s="24" t="s">
        <v>28</v>
      </c>
      <c r="N6" s="61">
        <f>K6*L6</f>
        <v>2310</v>
      </c>
      <c r="O6" s="60"/>
      <c r="P6" s="1"/>
      <c r="Q6" s="1">
        <v>2</v>
      </c>
      <c r="R6" s="1"/>
      <c r="S6" s="1"/>
      <c r="T6" s="1"/>
      <c r="U6" s="11" t="s">
        <v>175</v>
      </c>
    </row>
    <row r="7" s="1" customFormat="1" ht="24" spans="1:21">
      <c r="A7" s="10"/>
      <c r="B7" s="10">
        <v>5</v>
      </c>
      <c r="C7" s="12"/>
      <c r="D7" s="10" t="s">
        <v>168</v>
      </c>
      <c r="E7" s="12"/>
      <c r="F7" s="12"/>
      <c r="G7" s="12"/>
      <c r="H7" s="10" t="s">
        <v>169</v>
      </c>
      <c r="I7" s="18" t="s">
        <v>170</v>
      </c>
      <c r="J7" s="19">
        <v>30</v>
      </c>
      <c r="K7" s="12"/>
      <c r="L7" s="12"/>
      <c r="M7" s="27"/>
      <c r="N7" s="62"/>
      <c r="O7" s="60"/>
      <c r="P7" s="1"/>
      <c r="Q7" s="1">
        <v>2</v>
      </c>
      <c r="R7" s="1"/>
      <c r="S7" s="1"/>
      <c r="T7" s="1"/>
      <c r="U7" s="12"/>
    </row>
    <row r="8" s="1" customFormat="1" ht="24" spans="1:21">
      <c r="A8" s="10">
        <v>460</v>
      </c>
      <c r="B8" s="10">
        <v>6</v>
      </c>
      <c r="C8" s="10" t="s">
        <v>176</v>
      </c>
      <c r="D8" s="10" t="s">
        <v>177</v>
      </c>
      <c r="E8" s="10" t="s">
        <v>178</v>
      </c>
      <c r="F8" s="10" t="s">
        <v>179</v>
      </c>
      <c r="G8" s="10" t="s">
        <v>180</v>
      </c>
      <c r="H8" s="10" t="s">
        <v>181</v>
      </c>
      <c r="I8" s="19" t="s">
        <v>182</v>
      </c>
      <c r="J8" s="19">
        <v>30.6</v>
      </c>
      <c r="K8" s="10">
        <f>J8*8</f>
        <v>244.8</v>
      </c>
      <c r="L8" s="10">
        <v>19</v>
      </c>
      <c r="M8" s="20" t="s">
        <v>28</v>
      </c>
      <c r="N8" s="59">
        <f t="shared" ref="N8:N36" si="0">K8*L8</f>
        <v>4651.2</v>
      </c>
      <c r="O8" s="60"/>
      <c r="P8" s="1"/>
      <c r="Q8" s="1">
        <v>2</v>
      </c>
      <c r="R8" s="1"/>
      <c r="S8" s="1"/>
      <c r="T8" s="1"/>
      <c r="U8" s="10" t="s">
        <v>183</v>
      </c>
    </row>
    <row r="9" s="1" customFormat="1" ht="168" spans="1:21">
      <c r="A9" s="10">
        <v>461</v>
      </c>
      <c r="B9" s="10">
        <v>7</v>
      </c>
      <c r="C9" s="10" t="s">
        <v>184</v>
      </c>
      <c r="D9" s="10" t="s">
        <v>185</v>
      </c>
      <c r="E9" s="10" t="s">
        <v>69</v>
      </c>
      <c r="F9" s="10" t="s">
        <v>186</v>
      </c>
      <c r="G9" s="14" t="s">
        <v>187</v>
      </c>
      <c r="H9" s="10" t="s">
        <v>165</v>
      </c>
      <c r="I9" s="19" t="s">
        <v>166</v>
      </c>
      <c r="J9" s="19">
        <v>180</v>
      </c>
      <c r="K9" s="10">
        <v>540</v>
      </c>
      <c r="L9" s="10">
        <v>20</v>
      </c>
      <c r="M9" s="20" t="s">
        <v>28</v>
      </c>
      <c r="N9" s="59">
        <f t="shared" si="0"/>
        <v>10800</v>
      </c>
      <c r="O9" s="60" t="s">
        <v>188</v>
      </c>
      <c r="P9" s="1"/>
      <c r="Q9" s="1">
        <v>2</v>
      </c>
      <c r="R9" s="1"/>
      <c r="S9" s="1"/>
      <c r="T9" s="1"/>
      <c r="U9" s="10" t="s">
        <v>189</v>
      </c>
    </row>
    <row r="10" s="1" customFormat="1" ht="360.75" spans="1:21">
      <c r="A10" s="11">
        <v>463</v>
      </c>
      <c r="B10" s="10">
        <v>8</v>
      </c>
      <c r="C10" s="11" t="s">
        <v>190</v>
      </c>
      <c r="D10" s="11" t="s">
        <v>191</v>
      </c>
      <c r="E10" s="11" t="s">
        <v>192</v>
      </c>
      <c r="F10" s="11" t="s">
        <v>193</v>
      </c>
      <c r="G10" s="10" t="s">
        <v>194</v>
      </c>
      <c r="H10" s="10" t="s">
        <v>26</v>
      </c>
      <c r="I10" s="19" t="s">
        <v>27</v>
      </c>
      <c r="J10" s="19">
        <v>200</v>
      </c>
      <c r="K10" s="10">
        <f>J10*21</f>
        <v>4200</v>
      </c>
      <c r="L10" s="10">
        <v>11</v>
      </c>
      <c r="M10" s="20" t="s">
        <v>28</v>
      </c>
      <c r="N10" s="59">
        <f t="shared" si="0"/>
        <v>46200</v>
      </c>
      <c r="O10" s="60"/>
      <c r="P10" s="1"/>
      <c r="Q10" s="1">
        <v>2</v>
      </c>
      <c r="R10" s="1"/>
      <c r="S10" s="1"/>
      <c r="T10" s="1"/>
      <c r="U10" s="11" t="s">
        <v>195</v>
      </c>
    </row>
    <row r="11" s="1" customFormat="1" ht="36" spans="1:21">
      <c r="A11" s="10">
        <v>483</v>
      </c>
      <c r="B11" s="10">
        <v>9</v>
      </c>
      <c r="C11" s="10" t="s">
        <v>196</v>
      </c>
      <c r="D11" s="10" t="s">
        <v>177</v>
      </c>
      <c r="E11" s="10" t="s">
        <v>197</v>
      </c>
      <c r="F11" s="10" t="s">
        <v>198</v>
      </c>
      <c r="G11" s="10" t="s">
        <v>199</v>
      </c>
      <c r="H11" s="10" t="s">
        <v>181</v>
      </c>
      <c r="I11" s="19" t="s">
        <v>182</v>
      </c>
      <c r="J11" s="19">
        <v>30.6</v>
      </c>
      <c r="K11" s="10">
        <f>J11*8</f>
        <v>244.8</v>
      </c>
      <c r="L11" s="10">
        <v>17</v>
      </c>
      <c r="M11" s="20" t="s">
        <v>28</v>
      </c>
      <c r="N11" s="59">
        <f t="shared" si="0"/>
        <v>4161.6</v>
      </c>
      <c r="O11" s="60"/>
      <c r="P11" s="1"/>
      <c r="Q11" s="1">
        <v>2</v>
      </c>
      <c r="R11" s="1"/>
      <c r="S11" s="1"/>
      <c r="T11" s="1"/>
      <c r="U11" s="10" t="s">
        <v>200</v>
      </c>
    </row>
    <row r="12" s="1" customFormat="1" ht="36" spans="1:21">
      <c r="A12" s="10">
        <v>484</v>
      </c>
      <c r="B12" s="10">
        <v>10</v>
      </c>
      <c r="C12" s="10" t="s">
        <v>201</v>
      </c>
      <c r="D12" s="10" t="s">
        <v>202</v>
      </c>
      <c r="E12" s="10" t="s">
        <v>37</v>
      </c>
      <c r="F12" s="10" t="s">
        <v>203</v>
      </c>
      <c r="G12" s="10" t="s">
        <v>204</v>
      </c>
      <c r="H12" s="10" t="s">
        <v>26</v>
      </c>
      <c r="I12" s="19" t="s">
        <v>27</v>
      </c>
      <c r="J12" s="19">
        <v>200</v>
      </c>
      <c r="K12" s="10">
        <f>J12*3</f>
        <v>600</v>
      </c>
      <c r="L12" s="10">
        <v>11</v>
      </c>
      <c r="M12" s="20" t="s">
        <v>28</v>
      </c>
      <c r="N12" s="59">
        <f t="shared" si="0"/>
        <v>6600</v>
      </c>
      <c r="O12" s="60"/>
      <c r="P12" s="1"/>
      <c r="Q12" s="1">
        <v>2</v>
      </c>
      <c r="R12" s="1"/>
      <c r="S12" s="1"/>
      <c r="T12" s="1"/>
      <c r="U12" s="10" t="s">
        <v>205</v>
      </c>
    </row>
    <row r="13" s="1" customFormat="1" ht="48" spans="1:21">
      <c r="A13" s="10">
        <v>485</v>
      </c>
      <c r="B13" s="10">
        <v>11</v>
      </c>
      <c r="C13" s="10" t="s">
        <v>206</v>
      </c>
      <c r="D13" s="10" t="s">
        <v>207</v>
      </c>
      <c r="E13" s="10" t="s">
        <v>208</v>
      </c>
      <c r="F13" s="10" t="s">
        <v>209</v>
      </c>
      <c r="G13" s="10" t="s">
        <v>210</v>
      </c>
      <c r="H13" s="10" t="s">
        <v>26</v>
      </c>
      <c r="I13" s="19" t="s">
        <v>27</v>
      </c>
      <c r="J13" s="19">
        <v>200</v>
      </c>
      <c r="K13" s="10">
        <f>J13*17</f>
        <v>3400</v>
      </c>
      <c r="L13" s="10">
        <v>12</v>
      </c>
      <c r="M13" s="20" t="s">
        <v>28</v>
      </c>
      <c r="N13" s="59">
        <f t="shared" si="0"/>
        <v>40800</v>
      </c>
      <c r="O13" s="60"/>
      <c r="P13" s="1"/>
      <c r="Q13" s="1">
        <v>2</v>
      </c>
      <c r="R13" s="1"/>
      <c r="S13" s="1"/>
      <c r="T13" s="1"/>
      <c r="U13" s="10" t="s">
        <v>211</v>
      </c>
    </row>
    <row r="14" s="1" customFormat="1" ht="24" spans="1:21">
      <c r="A14" s="10">
        <v>502</v>
      </c>
      <c r="B14" s="10">
        <v>12</v>
      </c>
      <c r="C14" s="10" t="s">
        <v>212</v>
      </c>
      <c r="D14" s="10" t="s">
        <v>213</v>
      </c>
      <c r="E14" s="10" t="s">
        <v>214</v>
      </c>
      <c r="F14" s="10" t="s">
        <v>215</v>
      </c>
      <c r="G14" s="10" t="s">
        <v>216</v>
      </c>
      <c r="H14" s="10" t="s">
        <v>165</v>
      </c>
      <c r="I14" s="19" t="s">
        <v>166</v>
      </c>
      <c r="J14" s="19">
        <v>180</v>
      </c>
      <c r="K14" s="10">
        <f>J14*5</f>
        <v>900</v>
      </c>
      <c r="L14" s="10">
        <v>113</v>
      </c>
      <c r="M14" s="20" t="s">
        <v>28</v>
      </c>
      <c r="N14" s="59">
        <f t="shared" si="0"/>
        <v>101700</v>
      </c>
      <c r="O14" s="60"/>
      <c r="P14" s="1"/>
      <c r="Q14" s="1">
        <v>2</v>
      </c>
      <c r="R14" s="1"/>
      <c r="S14" s="1"/>
      <c r="T14" s="1"/>
      <c r="U14" s="10" t="s">
        <v>217</v>
      </c>
    </row>
    <row r="15" s="1" customFormat="1" ht="144" spans="1:21">
      <c r="A15" s="10">
        <v>508</v>
      </c>
      <c r="B15" s="10">
        <v>13</v>
      </c>
      <c r="C15" s="10" t="s">
        <v>218</v>
      </c>
      <c r="D15" s="10" t="s">
        <v>219</v>
      </c>
      <c r="E15" s="10" t="s">
        <v>220</v>
      </c>
      <c r="F15" s="10" t="s">
        <v>221</v>
      </c>
      <c r="G15" s="10" t="s">
        <v>222</v>
      </c>
      <c r="H15" s="10" t="s">
        <v>223</v>
      </c>
      <c r="I15" s="19" t="s">
        <v>224</v>
      </c>
      <c r="J15" s="19">
        <v>60</v>
      </c>
      <c r="K15" s="10">
        <f>J15*40</f>
        <v>2400</v>
      </c>
      <c r="L15" s="10">
        <v>29</v>
      </c>
      <c r="M15" s="20" t="s">
        <v>28</v>
      </c>
      <c r="N15" s="59">
        <f t="shared" si="0"/>
        <v>69600</v>
      </c>
      <c r="O15" s="60"/>
      <c r="P15" s="1"/>
      <c r="Q15" s="1">
        <v>2</v>
      </c>
      <c r="R15" s="1"/>
      <c r="S15" s="1"/>
      <c r="T15" s="1"/>
      <c r="U15" s="10" t="s">
        <v>225</v>
      </c>
    </row>
    <row r="16" s="1" customFormat="1" ht="84" spans="1:21">
      <c r="A16" s="10">
        <v>516</v>
      </c>
      <c r="B16" s="10">
        <v>14</v>
      </c>
      <c r="C16" s="10" t="s">
        <v>226</v>
      </c>
      <c r="D16" s="10" t="s">
        <v>227</v>
      </c>
      <c r="E16" s="10" t="s">
        <v>228</v>
      </c>
      <c r="F16" s="10" t="s">
        <v>229</v>
      </c>
      <c r="G16" s="10" t="s">
        <v>230</v>
      </c>
      <c r="H16" s="10" t="s">
        <v>26</v>
      </c>
      <c r="I16" s="19" t="s">
        <v>27</v>
      </c>
      <c r="J16" s="19">
        <v>200</v>
      </c>
      <c r="K16" s="10">
        <f>J16*15</f>
        <v>3000</v>
      </c>
      <c r="L16" s="10">
        <v>15</v>
      </c>
      <c r="M16" s="20" t="s">
        <v>28</v>
      </c>
      <c r="N16" s="59">
        <f t="shared" si="0"/>
        <v>45000</v>
      </c>
      <c r="O16" s="60"/>
      <c r="P16" s="1"/>
      <c r="Q16" s="1">
        <v>2</v>
      </c>
      <c r="R16" s="1"/>
      <c r="S16" s="1"/>
      <c r="T16" s="1"/>
      <c r="U16" s="10" t="s">
        <v>231</v>
      </c>
    </row>
    <row r="17" s="53" customFormat="1" ht="24" spans="1:21">
      <c r="A17" s="10">
        <v>538</v>
      </c>
      <c r="B17" s="10">
        <v>15</v>
      </c>
      <c r="C17" s="10" t="s">
        <v>232</v>
      </c>
      <c r="D17" s="10" t="s">
        <v>233</v>
      </c>
      <c r="E17" s="10" t="s">
        <v>234</v>
      </c>
      <c r="F17" s="10" t="s">
        <v>235</v>
      </c>
      <c r="G17" s="10" t="s">
        <v>236</v>
      </c>
      <c r="H17" s="10" t="s">
        <v>237</v>
      </c>
      <c r="I17" s="18" t="s">
        <v>238</v>
      </c>
      <c r="J17" s="18">
        <v>260</v>
      </c>
      <c r="K17" s="10">
        <f>J17*3</f>
        <v>780</v>
      </c>
      <c r="L17" s="10">
        <v>200</v>
      </c>
      <c r="M17" s="20" t="s">
        <v>28</v>
      </c>
      <c r="N17" s="59">
        <f t="shared" si="0"/>
        <v>156000</v>
      </c>
      <c r="O17" s="60"/>
      <c r="P17" s="53"/>
      <c r="Q17" s="53">
        <v>2</v>
      </c>
      <c r="R17" s="53"/>
      <c r="S17" s="53"/>
      <c r="T17" s="53"/>
      <c r="U17" s="10" t="s">
        <v>239</v>
      </c>
    </row>
    <row r="18" s="1" customFormat="1" ht="36" spans="1:21">
      <c r="A18" s="10">
        <v>540</v>
      </c>
      <c r="B18" s="10">
        <v>16</v>
      </c>
      <c r="C18" s="10" t="s">
        <v>240</v>
      </c>
      <c r="D18" s="10" t="s">
        <v>241</v>
      </c>
      <c r="E18" s="10" t="s">
        <v>242</v>
      </c>
      <c r="F18" s="10" t="s">
        <v>243</v>
      </c>
      <c r="G18" s="10" t="s">
        <v>244</v>
      </c>
      <c r="H18" s="10" t="s">
        <v>237</v>
      </c>
      <c r="I18" s="19" t="s">
        <v>238</v>
      </c>
      <c r="J18" s="19">
        <v>260</v>
      </c>
      <c r="K18" s="10">
        <f>J18*4</f>
        <v>1040</v>
      </c>
      <c r="L18" s="10">
        <v>100</v>
      </c>
      <c r="M18" s="20" t="s">
        <v>28</v>
      </c>
      <c r="N18" s="59">
        <f t="shared" si="0"/>
        <v>104000</v>
      </c>
      <c r="O18" s="60"/>
      <c r="P18" s="1"/>
      <c r="Q18" s="1">
        <v>2</v>
      </c>
      <c r="R18" s="1"/>
      <c r="S18" s="1"/>
      <c r="T18" s="1"/>
      <c r="U18" s="10" t="s">
        <v>240</v>
      </c>
    </row>
    <row r="19" s="1" customFormat="1" ht="84" spans="1:21">
      <c r="A19" s="10">
        <v>566</v>
      </c>
      <c r="B19" s="10">
        <v>17</v>
      </c>
      <c r="C19" s="10" t="s">
        <v>245</v>
      </c>
      <c r="D19" s="10" t="s">
        <v>102</v>
      </c>
      <c r="E19" s="10" t="s">
        <v>69</v>
      </c>
      <c r="F19" s="10" t="s">
        <v>70</v>
      </c>
      <c r="G19" s="10" t="s">
        <v>246</v>
      </c>
      <c r="H19" s="10" t="s">
        <v>50</v>
      </c>
      <c r="I19" s="19" t="s">
        <v>51</v>
      </c>
      <c r="J19" s="19">
        <v>242</v>
      </c>
      <c r="K19" s="10">
        <f>J19*50</f>
        <v>12100</v>
      </c>
      <c r="L19" s="10">
        <v>100</v>
      </c>
      <c r="M19" s="20" t="s">
        <v>28</v>
      </c>
      <c r="N19" s="59">
        <f t="shared" si="0"/>
        <v>1210000</v>
      </c>
      <c r="O19" s="60"/>
      <c r="P19" s="1"/>
      <c r="Q19" s="1">
        <v>2</v>
      </c>
      <c r="R19" s="1"/>
      <c r="S19" s="1"/>
      <c r="T19" s="1"/>
      <c r="U19" s="10" t="s">
        <v>247</v>
      </c>
    </row>
    <row r="20" s="1" customFormat="1" ht="24" spans="1:21">
      <c r="A20" s="10">
        <v>574</v>
      </c>
      <c r="B20" s="10">
        <v>18</v>
      </c>
      <c r="C20" s="10" t="s">
        <v>248</v>
      </c>
      <c r="D20" s="56" t="s">
        <v>249</v>
      </c>
      <c r="E20" s="10" t="s">
        <v>250</v>
      </c>
      <c r="F20" s="10" t="s">
        <v>251</v>
      </c>
      <c r="G20" s="10" t="s">
        <v>252</v>
      </c>
      <c r="H20" s="10" t="s">
        <v>157</v>
      </c>
      <c r="I20" s="19" t="s">
        <v>158</v>
      </c>
      <c r="J20" s="19">
        <v>160</v>
      </c>
      <c r="K20" s="10">
        <f>J20*10</f>
        <v>1600</v>
      </c>
      <c r="L20" s="10">
        <v>100</v>
      </c>
      <c r="M20" s="20" t="s">
        <v>28</v>
      </c>
      <c r="N20" s="59">
        <f t="shared" si="0"/>
        <v>160000</v>
      </c>
      <c r="O20" s="60"/>
      <c r="P20" s="1"/>
      <c r="Q20" s="1">
        <v>2</v>
      </c>
      <c r="R20" s="1"/>
      <c r="S20" s="1"/>
      <c r="T20" s="1"/>
      <c r="U20" s="10" t="s">
        <v>253</v>
      </c>
    </row>
    <row r="21" s="1" customFormat="1" ht="60" spans="1:21">
      <c r="A21" s="10">
        <v>575</v>
      </c>
      <c r="B21" s="10">
        <v>19</v>
      </c>
      <c r="C21" s="10" t="s">
        <v>254</v>
      </c>
      <c r="D21" s="56" t="s">
        <v>255</v>
      </c>
      <c r="E21" s="10" t="s">
        <v>250</v>
      </c>
      <c r="F21" s="10" t="s">
        <v>256</v>
      </c>
      <c r="G21" s="10" t="s">
        <v>257</v>
      </c>
      <c r="H21" s="10" t="s">
        <v>157</v>
      </c>
      <c r="I21" s="19" t="s">
        <v>158</v>
      </c>
      <c r="J21" s="19">
        <v>160</v>
      </c>
      <c r="K21" s="10">
        <f>J21*8</f>
        <v>1280</v>
      </c>
      <c r="L21" s="10">
        <v>100</v>
      </c>
      <c r="M21" s="20" t="s">
        <v>28</v>
      </c>
      <c r="N21" s="59">
        <f t="shared" si="0"/>
        <v>128000</v>
      </c>
      <c r="O21" s="60"/>
      <c r="P21" s="1"/>
      <c r="Q21" s="1">
        <v>2</v>
      </c>
      <c r="R21" s="1"/>
      <c r="S21" s="1"/>
      <c r="T21" s="1"/>
      <c r="U21" s="10" t="s">
        <v>258</v>
      </c>
    </row>
    <row r="22" s="1" customFormat="1" ht="24" spans="1:21">
      <c r="A22" s="10">
        <v>577</v>
      </c>
      <c r="B22" s="10">
        <v>20</v>
      </c>
      <c r="C22" s="10" t="s">
        <v>259</v>
      </c>
      <c r="D22" s="10" t="s">
        <v>233</v>
      </c>
      <c r="E22" s="10" t="s">
        <v>234</v>
      </c>
      <c r="F22" s="10" t="s">
        <v>235</v>
      </c>
      <c r="G22" s="10" t="s">
        <v>260</v>
      </c>
      <c r="H22" s="10" t="s">
        <v>237</v>
      </c>
      <c r="I22" s="19" t="s">
        <v>238</v>
      </c>
      <c r="J22" s="19">
        <v>260</v>
      </c>
      <c r="K22" s="10">
        <f>J22*3</f>
        <v>780</v>
      </c>
      <c r="L22" s="10">
        <v>100</v>
      </c>
      <c r="M22" s="20" t="s">
        <v>28</v>
      </c>
      <c r="N22" s="59">
        <f t="shared" si="0"/>
        <v>78000</v>
      </c>
      <c r="O22" s="60"/>
      <c r="P22" s="1"/>
      <c r="Q22" s="1">
        <v>2</v>
      </c>
      <c r="R22" s="1"/>
      <c r="S22" s="1"/>
      <c r="T22" s="1"/>
      <c r="U22" s="10" t="s">
        <v>261</v>
      </c>
    </row>
    <row r="23" s="1" customFormat="1" ht="24" spans="1:21">
      <c r="A23" s="10">
        <v>579</v>
      </c>
      <c r="B23" s="10">
        <v>21</v>
      </c>
      <c r="C23" s="10" t="s">
        <v>262</v>
      </c>
      <c r="D23" s="56" t="s">
        <v>241</v>
      </c>
      <c r="E23" s="10" t="s">
        <v>234</v>
      </c>
      <c r="F23" s="10" t="s">
        <v>263</v>
      </c>
      <c r="G23" s="10" t="s">
        <v>264</v>
      </c>
      <c r="H23" s="10" t="s">
        <v>237</v>
      </c>
      <c r="I23" s="19" t="s">
        <v>238</v>
      </c>
      <c r="J23" s="19">
        <v>260</v>
      </c>
      <c r="K23" s="10">
        <f>J23*4</f>
        <v>1040</v>
      </c>
      <c r="L23" s="10">
        <v>100</v>
      </c>
      <c r="M23" s="20" t="s">
        <v>28</v>
      </c>
      <c r="N23" s="59">
        <f t="shared" si="0"/>
        <v>104000</v>
      </c>
      <c r="O23" s="60"/>
      <c r="P23" s="1"/>
      <c r="Q23" s="1">
        <v>2</v>
      </c>
      <c r="R23" s="1"/>
      <c r="S23" s="1"/>
      <c r="T23" s="1"/>
      <c r="U23" s="10" t="s">
        <v>265</v>
      </c>
    </row>
    <row r="24" s="17" customFormat="1" ht="180" spans="1:21">
      <c r="A24" s="57">
        <v>609</v>
      </c>
      <c r="B24" s="10">
        <v>22</v>
      </c>
      <c r="C24" s="10" t="s">
        <v>266</v>
      </c>
      <c r="D24" s="10" t="s">
        <v>267</v>
      </c>
      <c r="E24" s="10" t="s">
        <v>69</v>
      </c>
      <c r="F24" s="10" t="s">
        <v>268</v>
      </c>
      <c r="G24" s="10" t="s">
        <v>269</v>
      </c>
      <c r="H24" s="10" t="s">
        <v>270</v>
      </c>
      <c r="I24" s="19" t="s">
        <v>51</v>
      </c>
      <c r="J24" s="19">
        <v>50</v>
      </c>
      <c r="K24" s="10">
        <f>J24*50</f>
        <v>2500</v>
      </c>
      <c r="L24" s="10">
        <v>100</v>
      </c>
      <c r="M24" s="20" t="s">
        <v>28</v>
      </c>
      <c r="N24" s="21">
        <f t="shared" si="0"/>
        <v>250000</v>
      </c>
      <c r="O24" s="60"/>
      <c r="P24" s="63"/>
      <c r="Q24" s="63">
        <v>2</v>
      </c>
      <c r="R24" s="63"/>
      <c r="S24" s="63"/>
      <c r="T24" s="63"/>
      <c r="U24" s="10" t="s">
        <v>271</v>
      </c>
    </row>
    <row r="25" s="1" customFormat="1" ht="24" spans="1:21">
      <c r="A25" s="10">
        <v>628</v>
      </c>
      <c r="B25" s="10">
        <v>23</v>
      </c>
      <c r="C25" s="10" t="s">
        <v>272</v>
      </c>
      <c r="D25" s="10" t="s">
        <v>273</v>
      </c>
      <c r="E25" s="10" t="s">
        <v>250</v>
      </c>
      <c r="F25" s="10" t="s">
        <v>251</v>
      </c>
      <c r="G25" s="10" t="s">
        <v>274</v>
      </c>
      <c r="H25" s="10" t="s">
        <v>157</v>
      </c>
      <c r="I25" s="19" t="s">
        <v>158</v>
      </c>
      <c r="J25" s="19">
        <v>160</v>
      </c>
      <c r="K25" s="10">
        <f>J25*5</f>
        <v>800</v>
      </c>
      <c r="L25" s="10">
        <v>100</v>
      </c>
      <c r="M25" s="20" t="s">
        <v>28</v>
      </c>
      <c r="N25" s="59">
        <f t="shared" si="0"/>
        <v>80000</v>
      </c>
      <c r="O25" s="64"/>
      <c r="P25" s="1"/>
      <c r="Q25" s="1">
        <v>2</v>
      </c>
      <c r="R25" s="1"/>
      <c r="S25" s="1"/>
      <c r="T25" s="1"/>
      <c r="U25" s="10" t="s">
        <v>275</v>
      </c>
    </row>
    <row r="26" s="17" customFormat="1" ht="24" spans="1:21">
      <c r="A26" s="57">
        <v>659</v>
      </c>
      <c r="B26" s="10">
        <v>24</v>
      </c>
      <c r="C26" s="10" t="s">
        <v>276</v>
      </c>
      <c r="D26" s="56" t="s">
        <v>277</v>
      </c>
      <c r="E26" s="10" t="s">
        <v>278</v>
      </c>
      <c r="F26" s="10" t="s">
        <v>279</v>
      </c>
      <c r="G26" s="10" t="s">
        <v>280</v>
      </c>
      <c r="H26" s="10" t="s">
        <v>50</v>
      </c>
      <c r="I26" s="19" t="s">
        <v>51</v>
      </c>
      <c r="J26" s="19">
        <v>242</v>
      </c>
      <c r="K26" s="10">
        <f>J26*7</f>
        <v>1694</v>
      </c>
      <c r="L26" s="10">
        <v>200</v>
      </c>
      <c r="M26" s="20" t="s">
        <v>28</v>
      </c>
      <c r="N26" s="21">
        <f t="shared" si="0"/>
        <v>338800</v>
      </c>
      <c r="O26" s="60"/>
      <c r="P26" s="63"/>
      <c r="Q26" s="63">
        <v>2</v>
      </c>
      <c r="R26" s="63"/>
      <c r="S26" s="63"/>
      <c r="T26" s="63"/>
      <c r="U26" s="10" t="s">
        <v>281</v>
      </c>
    </row>
    <row r="27" s="1" customFormat="1" ht="24" spans="1:21">
      <c r="A27" s="10">
        <v>663</v>
      </c>
      <c r="B27" s="10">
        <v>25</v>
      </c>
      <c r="C27" s="10" t="s">
        <v>282</v>
      </c>
      <c r="D27" s="56" t="s">
        <v>233</v>
      </c>
      <c r="E27" s="10" t="s">
        <v>234</v>
      </c>
      <c r="F27" s="10" t="s">
        <v>263</v>
      </c>
      <c r="G27" s="10" t="s">
        <v>283</v>
      </c>
      <c r="H27" s="10" t="s">
        <v>237</v>
      </c>
      <c r="I27" s="19" t="s">
        <v>238</v>
      </c>
      <c r="J27" s="19">
        <v>260</v>
      </c>
      <c r="K27" s="10">
        <f>J27*3</f>
        <v>780</v>
      </c>
      <c r="L27" s="10">
        <v>100</v>
      </c>
      <c r="M27" s="20" t="s">
        <v>28</v>
      </c>
      <c r="N27" s="59">
        <f t="shared" si="0"/>
        <v>78000</v>
      </c>
      <c r="O27" s="60"/>
      <c r="P27" s="1"/>
      <c r="Q27" s="1">
        <v>2</v>
      </c>
      <c r="R27" s="1"/>
      <c r="S27" s="1"/>
      <c r="T27" s="1"/>
      <c r="U27" s="10" t="s">
        <v>282</v>
      </c>
    </row>
    <row r="28" s="1" customFormat="1" ht="24" spans="1:21">
      <c r="A28" s="10">
        <v>670</v>
      </c>
      <c r="B28" s="10">
        <v>26</v>
      </c>
      <c r="C28" s="10" t="s">
        <v>284</v>
      </c>
      <c r="D28" s="10" t="s">
        <v>285</v>
      </c>
      <c r="E28" s="10" t="s">
        <v>234</v>
      </c>
      <c r="F28" s="10" t="s">
        <v>263</v>
      </c>
      <c r="G28" s="10" t="s">
        <v>286</v>
      </c>
      <c r="H28" s="10" t="s">
        <v>237</v>
      </c>
      <c r="I28" s="19" t="s">
        <v>238</v>
      </c>
      <c r="J28" s="19">
        <v>260</v>
      </c>
      <c r="K28" s="10">
        <f>J28*5</f>
        <v>1300</v>
      </c>
      <c r="L28" s="10">
        <v>100</v>
      </c>
      <c r="M28" s="20" t="s">
        <v>28</v>
      </c>
      <c r="N28" s="59">
        <f t="shared" si="0"/>
        <v>130000</v>
      </c>
      <c r="O28" s="60"/>
      <c r="P28" s="1"/>
      <c r="Q28" s="1">
        <v>2</v>
      </c>
      <c r="R28" s="1"/>
      <c r="S28" s="1"/>
      <c r="T28" s="1"/>
      <c r="U28" s="10" t="s">
        <v>287</v>
      </c>
    </row>
    <row r="29" s="1" customFormat="1" ht="48" spans="1:21">
      <c r="A29" s="10">
        <v>677</v>
      </c>
      <c r="B29" s="10">
        <v>27</v>
      </c>
      <c r="C29" s="10" t="s">
        <v>288</v>
      </c>
      <c r="D29" s="10" t="s">
        <v>233</v>
      </c>
      <c r="E29" s="10" t="s">
        <v>234</v>
      </c>
      <c r="F29" s="10" t="s">
        <v>289</v>
      </c>
      <c r="G29" s="10" t="s">
        <v>290</v>
      </c>
      <c r="H29" s="10" t="s">
        <v>237</v>
      </c>
      <c r="I29" s="19" t="s">
        <v>238</v>
      </c>
      <c r="J29" s="19">
        <v>260</v>
      </c>
      <c r="K29" s="10">
        <f>J29*3</f>
        <v>780</v>
      </c>
      <c r="L29" s="10">
        <v>100</v>
      </c>
      <c r="M29" s="20" t="s">
        <v>28</v>
      </c>
      <c r="N29" s="59">
        <f t="shared" si="0"/>
        <v>78000</v>
      </c>
      <c r="O29" s="60"/>
      <c r="P29" s="1"/>
      <c r="Q29" s="1">
        <v>2</v>
      </c>
      <c r="R29" s="1"/>
      <c r="S29" s="1"/>
      <c r="T29" s="1"/>
      <c r="U29" s="10" t="s">
        <v>291</v>
      </c>
    </row>
    <row r="30" s="1" customFormat="1" ht="24" spans="1:21">
      <c r="A30" s="10">
        <v>702</v>
      </c>
      <c r="B30" s="10">
        <v>28</v>
      </c>
      <c r="C30" s="10" t="s">
        <v>292</v>
      </c>
      <c r="D30" s="56" t="s">
        <v>273</v>
      </c>
      <c r="E30" s="10" t="s">
        <v>250</v>
      </c>
      <c r="F30" s="10" t="s">
        <v>251</v>
      </c>
      <c r="G30" s="10" t="s">
        <v>293</v>
      </c>
      <c r="H30" s="10" t="s">
        <v>157</v>
      </c>
      <c r="I30" s="19" t="s">
        <v>158</v>
      </c>
      <c r="J30" s="19">
        <v>160</v>
      </c>
      <c r="K30" s="10">
        <f>J30*5</f>
        <v>800</v>
      </c>
      <c r="L30" s="10">
        <v>100</v>
      </c>
      <c r="M30" s="20" t="s">
        <v>28</v>
      </c>
      <c r="N30" s="59">
        <f t="shared" si="0"/>
        <v>80000</v>
      </c>
      <c r="O30" s="60"/>
      <c r="P30" s="1"/>
      <c r="Q30" s="1">
        <v>2</v>
      </c>
      <c r="R30" s="1"/>
      <c r="S30" s="1"/>
      <c r="T30" s="1"/>
      <c r="U30" s="10" t="s">
        <v>294</v>
      </c>
    </row>
    <row r="31" s="1" customFormat="1" ht="24" spans="1:21">
      <c r="A31" s="10">
        <v>737</v>
      </c>
      <c r="B31" s="10">
        <v>29</v>
      </c>
      <c r="C31" s="10" t="s">
        <v>295</v>
      </c>
      <c r="D31" s="10" t="s">
        <v>255</v>
      </c>
      <c r="E31" s="10" t="s">
        <v>154</v>
      </c>
      <c r="F31" s="10" t="s">
        <v>235</v>
      </c>
      <c r="G31" s="10" t="s">
        <v>296</v>
      </c>
      <c r="H31" s="10" t="s">
        <v>157</v>
      </c>
      <c r="I31" s="19" t="s">
        <v>158</v>
      </c>
      <c r="J31" s="19">
        <v>160</v>
      </c>
      <c r="K31" s="10">
        <f>J31*8</f>
        <v>1280</v>
      </c>
      <c r="L31" s="10">
        <v>100</v>
      </c>
      <c r="M31" s="20" t="s">
        <v>28</v>
      </c>
      <c r="N31" s="59">
        <f t="shared" si="0"/>
        <v>128000</v>
      </c>
      <c r="O31" s="60"/>
      <c r="P31" s="1"/>
      <c r="Q31" s="1">
        <v>2</v>
      </c>
      <c r="R31" s="1"/>
      <c r="S31" s="1"/>
      <c r="T31" s="1"/>
      <c r="U31" s="10" t="s">
        <v>297</v>
      </c>
    </row>
    <row r="32" s="1" customFormat="1" ht="48" spans="1:21">
      <c r="A32" s="10">
        <v>756</v>
      </c>
      <c r="B32" s="10">
        <v>30</v>
      </c>
      <c r="C32" s="10" t="s">
        <v>298</v>
      </c>
      <c r="D32" s="56" t="s">
        <v>114</v>
      </c>
      <c r="E32" s="10" t="s">
        <v>63</v>
      </c>
      <c r="F32" s="10" t="s">
        <v>299</v>
      </c>
      <c r="G32" s="10" t="s">
        <v>300</v>
      </c>
      <c r="H32" s="10" t="s">
        <v>50</v>
      </c>
      <c r="I32" s="19" t="s">
        <v>51</v>
      </c>
      <c r="J32" s="19">
        <v>242</v>
      </c>
      <c r="K32" s="10">
        <f>J32*2</f>
        <v>484</v>
      </c>
      <c r="L32" s="10">
        <v>100</v>
      </c>
      <c r="M32" s="20" t="s">
        <v>28</v>
      </c>
      <c r="N32" s="59">
        <f t="shared" si="0"/>
        <v>48400</v>
      </c>
      <c r="O32" s="60"/>
      <c r="P32" s="1"/>
      <c r="Q32" s="1">
        <v>2</v>
      </c>
      <c r="R32" s="1"/>
      <c r="S32" s="1"/>
      <c r="T32" s="1"/>
      <c r="U32" s="10" t="s">
        <v>301</v>
      </c>
    </row>
    <row r="33" s="1" customFormat="1" ht="48" spans="1:21">
      <c r="A33" s="10">
        <v>779</v>
      </c>
      <c r="B33" s="10">
        <v>31</v>
      </c>
      <c r="C33" s="10" t="s">
        <v>302</v>
      </c>
      <c r="D33" s="10" t="s">
        <v>303</v>
      </c>
      <c r="E33" s="10" t="s">
        <v>69</v>
      </c>
      <c r="F33" s="10" t="s">
        <v>79</v>
      </c>
      <c r="G33" s="10" t="s">
        <v>304</v>
      </c>
      <c r="H33" s="10" t="s">
        <v>50</v>
      </c>
      <c r="I33" s="19" t="s">
        <v>51</v>
      </c>
      <c r="J33" s="19">
        <v>242</v>
      </c>
      <c r="K33" s="10">
        <f>J33*35</f>
        <v>8470</v>
      </c>
      <c r="L33" s="10">
        <v>100</v>
      </c>
      <c r="M33" s="20" t="s">
        <v>28</v>
      </c>
      <c r="N33" s="59">
        <f t="shared" si="0"/>
        <v>847000</v>
      </c>
      <c r="O33" s="60"/>
      <c r="P33" s="1"/>
      <c r="Q33" s="1">
        <v>2</v>
      </c>
      <c r="R33" s="1"/>
      <c r="S33" s="1"/>
      <c r="T33" s="1"/>
      <c r="U33" s="10" t="s">
        <v>305</v>
      </c>
    </row>
    <row r="34" s="1" customFormat="1" ht="84" spans="1:21">
      <c r="A34" s="10">
        <v>793</v>
      </c>
      <c r="B34" s="10">
        <v>32</v>
      </c>
      <c r="C34" s="10" t="s">
        <v>306</v>
      </c>
      <c r="D34" s="10" t="s">
        <v>78</v>
      </c>
      <c r="E34" s="10" t="s">
        <v>307</v>
      </c>
      <c r="F34" s="10" t="s">
        <v>70</v>
      </c>
      <c r="G34" s="10" t="s">
        <v>308</v>
      </c>
      <c r="H34" s="10" t="s">
        <v>50</v>
      </c>
      <c r="I34" s="19" t="s">
        <v>51</v>
      </c>
      <c r="J34" s="19">
        <v>242</v>
      </c>
      <c r="K34" s="10">
        <f>J34*30</f>
        <v>7260</v>
      </c>
      <c r="L34" s="10">
        <v>1113</v>
      </c>
      <c r="M34" s="20" t="s">
        <v>28</v>
      </c>
      <c r="N34" s="59">
        <f t="shared" si="0"/>
        <v>8080380</v>
      </c>
      <c r="O34" s="60"/>
      <c r="P34" s="1"/>
      <c r="Q34" s="1">
        <v>2</v>
      </c>
      <c r="R34" s="1"/>
      <c r="S34" s="1"/>
      <c r="T34" s="1"/>
      <c r="U34" s="10" t="s">
        <v>309</v>
      </c>
    </row>
    <row r="35" s="1" customFormat="1" ht="24" spans="1:21">
      <c r="A35" s="10">
        <v>797</v>
      </c>
      <c r="B35" s="10">
        <v>33</v>
      </c>
      <c r="C35" s="10" t="s">
        <v>310</v>
      </c>
      <c r="D35" s="10" t="s">
        <v>277</v>
      </c>
      <c r="E35" s="10" t="s">
        <v>278</v>
      </c>
      <c r="F35" s="10" t="s">
        <v>279</v>
      </c>
      <c r="G35" s="10" t="s">
        <v>311</v>
      </c>
      <c r="H35" s="10" t="s">
        <v>50</v>
      </c>
      <c r="I35" s="19" t="s">
        <v>51</v>
      </c>
      <c r="J35" s="19">
        <v>242</v>
      </c>
      <c r="K35" s="10">
        <f>J35*7</f>
        <v>1694</v>
      </c>
      <c r="L35" s="10">
        <v>100</v>
      </c>
      <c r="M35" s="20" t="s">
        <v>28</v>
      </c>
      <c r="N35" s="59">
        <f t="shared" si="0"/>
        <v>169400</v>
      </c>
      <c r="O35" s="60"/>
      <c r="P35" s="1"/>
      <c r="Q35" s="1">
        <v>2</v>
      </c>
      <c r="R35" s="1"/>
      <c r="S35" s="1"/>
      <c r="T35" s="1"/>
      <c r="U35" s="10" t="s">
        <v>312</v>
      </c>
    </row>
    <row r="36" s="1" customFormat="1" ht="36" spans="1:21">
      <c r="A36" s="10">
        <v>803</v>
      </c>
      <c r="B36" s="10">
        <v>34</v>
      </c>
      <c r="C36" s="10" t="s">
        <v>313</v>
      </c>
      <c r="D36" s="10" t="s">
        <v>102</v>
      </c>
      <c r="E36" s="10" t="s">
        <v>69</v>
      </c>
      <c r="F36" s="10" t="s">
        <v>314</v>
      </c>
      <c r="G36" s="10" t="s">
        <v>315</v>
      </c>
      <c r="H36" s="10" t="s">
        <v>50</v>
      </c>
      <c r="I36" s="19" t="s">
        <v>51</v>
      </c>
      <c r="J36" s="19">
        <v>242</v>
      </c>
      <c r="K36" s="10">
        <f>J36*50</f>
        <v>12100</v>
      </c>
      <c r="L36" s="10">
        <v>200</v>
      </c>
      <c r="M36" s="20" t="s">
        <v>28</v>
      </c>
      <c r="N36" s="59">
        <f t="shared" si="0"/>
        <v>2420000</v>
      </c>
      <c r="O36" s="60"/>
      <c r="P36" s="1"/>
      <c r="Q36" s="1">
        <v>2</v>
      </c>
      <c r="R36" s="1"/>
      <c r="S36" s="1"/>
      <c r="T36" s="1"/>
      <c r="U36" s="10" t="s">
        <v>316</v>
      </c>
    </row>
    <row r="37" spans="14:15">
      <c r="N37" s="54"/>
      <c r="O37" s="63"/>
    </row>
    <row r="38" spans="14:15">
      <c r="N38" s="54"/>
      <c r="O38" s="63"/>
    </row>
    <row r="39" spans="14:15">
      <c r="N39" s="54"/>
      <c r="O39" s="63"/>
    </row>
    <row r="40" spans="14:15">
      <c r="N40" s="54"/>
      <c r="O40" s="63"/>
    </row>
    <row r="41" spans="14:15">
      <c r="N41" s="54"/>
      <c r="O41" s="63"/>
    </row>
  </sheetData>
  <autoFilter xmlns:etc="http://www.wps.cn/officeDocument/2017/etCustomData" ref="A2:U36" etc:filterBottomFollowUsedRange="0">
    <extLst/>
  </autoFilter>
  <mergeCells count="19">
    <mergeCell ref="A1:N1"/>
    <mergeCell ref="C4:C5"/>
    <mergeCell ref="C6:C7"/>
    <mergeCell ref="E4:E5"/>
    <mergeCell ref="E6:E7"/>
    <mergeCell ref="F4:F5"/>
    <mergeCell ref="F6:F7"/>
    <mergeCell ref="G4:G5"/>
    <mergeCell ref="G6:G7"/>
    <mergeCell ref="K4:K5"/>
    <mergeCell ref="K6:K7"/>
    <mergeCell ref="L4:L5"/>
    <mergeCell ref="L6:L7"/>
    <mergeCell ref="M4:M5"/>
    <mergeCell ref="M6:M7"/>
    <mergeCell ref="N4:N5"/>
    <mergeCell ref="N6:N7"/>
    <mergeCell ref="U4:U5"/>
    <mergeCell ref="U6:U7"/>
  </mergeCells>
  <conditionalFormatting sqref="C2:C4 C6 C8:C36">
    <cfRule type="duplicateValues" dxfId="0" priority="1"/>
  </conditionalFormatting>
  <pageMargins left="0.7" right="0.7" top="0.75" bottom="0.75" header="0.3" footer="0.3"/>
  <pageSetup paperSize="9" scale="5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92"/>
  <sheetViews>
    <sheetView zoomScale="90" zoomScaleNormal="90" workbookViewId="0">
      <pane xSplit="4" ySplit="2" topLeftCell="E3" activePane="bottomRight" state="frozen"/>
      <selection/>
      <selection pane="topRight"/>
      <selection pane="bottomLeft"/>
      <selection pane="bottomRight" activeCell="C2" sqref="C2"/>
    </sheetView>
  </sheetViews>
  <sheetFormatPr defaultColWidth="9" defaultRowHeight="13.5"/>
  <cols>
    <col min="1" max="1" width="5.83333333333333" hidden="1" customWidth="1"/>
    <col min="2" max="2" width="7.21666666666667" customWidth="1"/>
    <col min="3" max="3" width="29.8833333333333" customWidth="1"/>
    <col min="4" max="4" width="16.4416666666667" customWidth="1"/>
    <col min="5" max="5" width="10.55" customWidth="1"/>
    <col min="6" max="6" width="25.55" customWidth="1"/>
    <col min="7" max="7" width="81.3833333333333" customWidth="1"/>
    <col min="8" max="8" width="22.9166666666667" customWidth="1"/>
    <col min="9" max="9" width="12" style="2" customWidth="1"/>
    <col min="10" max="10" width="10.825" style="2" customWidth="1"/>
    <col min="11" max="11" width="13.1083333333333" style="3" customWidth="1"/>
    <col min="12" max="12" width="11.6666666666667" style="4" customWidth="1"/>
    <col min="13" max="13" width="17.6166666666667" style="5" customWidth="1"/>
    <col min="14" max="14" width="13.4416666666667" customWidth="1"/>
    <col min="15" max="15" width="23.3333333333333" style="6" hidden="1" customWidth="1"/>
    <col min="16" max="16" width="19.2166666666667" hidden="1" customWidth="1"/>
    <col min="17" max="17" width="15.8833333333333" hidden="1" customWidth="1"/>
    <col min="18" max="18" width="16.8833333333333" hidden="1" customWidth="1"/>
    <col min="19" max="19" width="12.1083333333333" hidden="1" customWidth="1"/>
    <col min="20" max="20" width="9" hidden="1" customWidth="1"/>
    <col min="21" max="21" width="20.55" customWidth="1"/>
  </cols>
  <sheetData>
    <row r="1" ht="22.5" spans="1:22">
      <c r="A1" s="7" t="s">
        <v>317</v>
      </c>
      <c r="B1" s="8"/>
      <c r="C1" s="8"/>
      <c r="D1" s="8"/>
      <c r="E1" s="8"/>
      <c r="F1" s="8"/>
      <c r="G1" s="8"/>
      <c r="H1" s="8"/>
      <c r="I1" s="8"/>
      <c r="J1" s="8"/>
      <c r="K1" s="15"/>
      <c r="L1" s="8"/>
      <c r="M1" s="8"/>
      <c r="N1" s="8"/>
      <c r="O1" s="16"/>
      <c r="P1" s="17" t="s">
        <v>1</v>
      </c>
      <c r="Q1" s="17" t="s">
        <v>2</v>
      </c>
      <c r="R1" s="17" t="s">
        <v>3</v>
      </c>
      <c r="S1" s="17" t="s">
        <v>4</v>
      </c>
      <c r="T1" s="17" t="s">
        <v>5</v>
      </c>
      <c r="U1" s="33"/>
      <c r="V1" s="33"/>
    </row>
    <row r="2" ht="40.5" spans="1:22">
      <c r="A2" s="9" t="s">
        <v>6</v>
      </c>
      <c r="B2" s="9" t="s">
        <v>7</v>
      </c>
      <c r="C2" s="9" t="s">
        <v>8</v>
      </c>
      <c r="D2" s="9" t="s">
        <v>9</v>
      </c>
      <c r="E2" s="9" t="s">
        <v>10</v>
      </c>
      <c r="F2" s="9" t="s">
        <v>11</v>
      </c>
      <c r="G2" s="9" t="s">
        <v>12</v>
      </c>
      <c r="H2" s="9" t="s">
        <v>13</v>
      </c>
      <c r="I2" s="9" t="s">
        <v>14</v>
      </c>
      <c r="J2" s="9" t="s">
        <v>15</v>
      </c>
      <c r="K2" s="9" t="s">
        <v>16</v>
      </c>
      <c r="L2" s="9" t="s">
        <v>17</v>
      </c>
      <c r="M2" s="9" t="s">
        <v>18</v>
      </c>
      <c r="N2" s="9" t="s">
        <v>19</v>
      </c>
      <c r="O2" s="9" t="s">
        <v>5</v>
      </c>
      <c r="P2" s="17"/>
      <c r="Q2" s="17"/>
      <c r="R2" s="17"/>
      <c r="S2" s="17"/>
      <c r="T2" s="17"/>
      <c r="U2" s="9" t="s">
        <v>20</v>
      </c>
      <c r="V2" s="33"/>
    </row>
    <row r="3" s="1" customFormat="1" ht="40.5" spans="1:22">
      <c r="A3" s="10">
        <v>12</v>
      </c>
      <c r="B3" s="10">
        <v>1</v>
      </c>
      <c r="C3" s="10" t="s">
        <v>318</v>
      </c>
      <c r="D3" s="10" t="s">
        <v>319</v>
      </c>
      <c r="E3" s="10" t="s">
        <v>320</v>
      </c>
      <c r="F3" s="10" t="s">
        <v>321</v>
      </c>
      <c r="G3" s="10" t="s">
        <v>322</v>
      </c>
      <c r="H3" s="10" t="s">
        <v>323</v>
      </c>
      <c r="I3" s="18" t="s">
        <v>324</v>
      </c>
      <c r="J3" s="19">
        <v>65</v>
      </c>
      <c r="K3" s="10">
        <v>1315</v>
      </c>
      <c r="L3" s="10">
        <v>50</v>
      </c>
      <c r="M3" s="20" t="s">
        <v>325</v>
      </c>
      <c r="N3" s="21">
        <f>K3*L3</f>
        <v>65750</v>
      </c>
      <c r="O3" s="22"/>
      <c r="P3" s="17"/>
      <c r="Q3" s="17"/>
      <c r="R3" s="17"/>
      <c r="S3" s="17"/>
      <c r="T3" s="17"/>
      <c r="U3" s="10" t="s">
        <v>326</v>
      </c>
      <c r="V3" s="17"/>
    </row>
    <row r="4" ht="24" spans="1:22">
      <c r="A4" s="10">
        <v>15</v>
      </c>
      <c r="B4" s="10">
        <v>2</v>
      </c>
      <c r="C4" s="10" t="s">
        <v>327</v>
      </c>
      <c r="D4" s="10" t="s">
        <v>328</v>
      </c>
      <c r="E4" s="10" t="s">
        <v>329</v>
      </c>
      <c r="F4" s="10" t="s">
        <v>330</v>
      </c>
      <c r="G4" s="10" t="s">
        <v>331</v>
      </c>
      <c r="H4" s="10" t="s">
        <v>332</v>
      </c>
      <c r="I4" s="19" t="s">
        <v>51</v>
      </c>
      <c r="J4" s="19">
        <v>21</v>
      </c>
      <c r="K4" s="19">
        <v>21</v>
      </c>
      <c r="L4" s="10">
        <v>50</v>
      </c>
      <c r="M4" s="20" t="s">
        <v>325</v>
      </c>
      <c r="N4" s="21">
        <f>K4*L4</f>
        <v>1050</v>
      </c>
      <c r="O4" s="23"/>
      <c r="P4" s="17"/>
      <c r="Q4" s="17"/>
      <c r="R4" s="17"/>
      <c r="S4" s="17"/>
      <c r="T4" s="17"/>
      <c r="U4" s="10" t="s">
        <v>333</v>
      </c>
      <c r="V4" s="33"/>
    </row>
    <row r="5" ht="24" spans="1:22">
      <c r="A5" s="10">
        <v>18</v>
      </c>
      <c r="B5" s="10">
        <v>3</v>
      </c>
      <c r="C5" s="10" t="s">
        <v>334</v>
      </c>
      <c r="D5" s="10" t="s">
        <v>335</v>
      </c>
      <c r="E5" s="10" t="s">
        <v>329</v>
      </c>
      <c r="F5" s="10" t="s">
        <v>330</v>
      </c>
      <c r="G5" s="10" t="s">
        <v>331</v>
      </c>
      <c r="H5" s="10" t="s">
        <v>336</v>
      </c>
      <c r="I5" s="19" t="s">
        <v>51</v>
      </c>
      <c r="J5" s="19">
        <v>20</v>
      </c>
      <c r="K5" s="19">
        <v>20</v>
      </c>
      <c r="L5" s="10">
        <v>50</v>
      </c>
      <c r="M5" s="20" t="s">
        <v>325</v>
      </c>
      <c r="N5" s="21">
        <f>K5*L5</f>
        <v>1000</v>
      </c>
      <c r="O5" s="23"/>
      <c r="P5" s="17"/>
      <c r="Q5" s="17"/>
      <c r="R5" s="17"/>
      <c r="S5" s="17"/>
      <c r="T5" s="17"/>
      <c r="U5" s="10" t="s">
        <v>337</v>
      </c>
      <c r="V5" s="33"/>
    </row>
    <row r="6" s="1" customFormat="1" ht="302.25" spans="1:22">
      <c r="A6" s="10">
        <v>45</v>
      </c>
      <c r="B6" s="10">
        <v>4</v>
      </c>
      <c r="C6" s="10" t="s">
        <v>338</v>
      </c>
      <c r="D6" s="10" t="s">
        <v>339</v>
      </c>
      <c r="E6" s="10" t="s">
        <v>340</v>
      </c>
      <c r="F6" s="10" t="s">
        <v>341</v>
      </c>
      <c r="G6" s="10" t="s">
        <v>342</v>
      </c>
      <c r="H6" s="10" t="s">
        <v>343</v>
      </c>
      <c r="I6" s="19" t="s">
        <v>344</v>
      </c>
      <c r="J6" s="19">
        <v>2400</v>
      </c>
      <c r="K6" s="19">
        <v>2400</v>
      </c>
      <c r="L6" s="10">
        <v>30</v>
      </c>
      <c r="M6" s="20" t="s">
        <v>345</v>
      </c>
      <c r="N6" s="21">
        <f>K6*L6</f>
        <v>72000</v>
      </c>
      <c r="O6" s="23"/>
      <c r="P6" s="17"/>
      <c r="Q6" s="17"/>
      <c r="R6" s="17"/>
      <c r="S6" s="17"/>
      <c r="T6" s="17"/>
      <c r="U6" s="10" t="s">
        <v>346</v>
      </c>
      <c r="V6" s="17"/>
    </row>
    <row r="7" ht="24" spans="1:22">
      <c r="A7" s="10">
        <v>48</v>
      </c>
      <c r="B7" s="10">
        <v>5</v>
      </c>
      <c r="C7" s="11" t="s">
        <v>347</v>
      </c>
      <c r="D7" s="11" t="s">
        <v>348</v>
      </c>
      <c r="E7" s="11" t="s">
        <v>220</v>
      </c>
      <c r="F7" s="11" t="s">
        <v>349</v>
      </c>
      <c r="G7" s="11" t="s">
        <v>350</v>
      </c>
      <c r="H7" s="10" t="s">
        <v>351</v>
      </c>
      <c r="I7" s="19" t="s">
        <v>352</v>
      </c>
      <c r="J7" s="19">
        <v>100</v>
      </c>
      <c r="K7" s="11">
        <f>J7*5+J8*6</f>
        <v>711.2</v>
      </c>
      <c r="L7" s="11">
        <v>11</v>
      </c>
      <c r="M7" s="24" t="s">
        <v>345</v>
      </c>
      <c r="N7" s="25">
        <f>K7*L7</f>
        <v>7823.2</v>
      </c>
      <c r="O7" s="26"/>
      <c r="P7" s="17"/>
      <c r="Q7" s="17"/>
      <c r="R7" s="17"/>
      <c r="S7" s="17"/>
      <c r="T7" s="17"/>
      <c r="U7" s="11" t="s">
        <v>347</v>
      </c>
      <c r="V7" s="33"/>
    </row>
    <row r="8" ht="24" spans="1:22">
      <c r="A8" s="10"/>
      <c r="B8" s="10">
        <v>6</v>
      </c>
      <c r="C8" s="12"/>
      <c r="D8" s="12"/>
      <c r="E8" s="12"/>
      <c r="F8" s="12"/>
      <c r="G8" s="12"/>
      <c r="H8" s="10" t="s">
        <v>353</v>
      </c>
      <c r="I8" s="19" t="s">
        <v>224</v>
      </c>
      <c r="J8" s="19">
        <v>35.2</v>
      </c>
      <c r="K8" s="12"/>
      <c r="L8" s="12"/>
      <c r="M8" s="27"/>
      <c r="N8" s="28"/>
      <c r="O8" s="29"/>
      <c r="P8" s="17"/>
      <c r="Q8" s="17"/>
      <c r="R8" s="17"/>
      <c r="S8" s="17"/>
      <c r="T8" s="17"/>
      <c r="U8" s="12"/>
      <c r="V8" s="33"/>
    </row>
    <row r="9" ht="108" spans="1:22">
      <c r="A9" s="10">
        <v>49</v>
      </c>
      <c r="B9" s="10">
        <v>7</v>
      </c>
      <c r="C9" s="10" t="s">
        <v>354</v>
      </c>
      <c r="D9" s="10" t="s">
        <v>355</v>
      </c>
      <c r="E9" s="10" t="s">
        <v>220</v>
      </c>
      <c r="F9" s="10" t="s">
        <v>349</v>
      </c>
      <c r="G9" s="10" t="s">
        <v>356</v>
      </c>
      <c r="H9" s="10" t="s">
        <v>357</v>
      </c>
      <c r="I9" s="19" t="s">
        <v>51</v>
      </c>
      <c r="J9" s="19">
        <v>24.7</v>
      </c>
      <c r="K9" s="10">
        <f>J9*6</f>
        <v>148.2</v>
      </c>
      <c r="L9" s="10">
        <v>20</v>
      </c>
      <c r="M9" s="20" t="s">
        <v>345</v>
      </c>
      <c r="N9" s="21">
        <f>K9*L9</f>
        <v>2964</v>
      </c>
      <c r="O9" s="23"/>
      <c r="P9" s="17"/>
      <c r="Q9" s="17"/>
      <c r="R9" s="17"/>
      <c r="S9" s="17"/>
      <c r="T9" s="17"/>
      <c r="U9" s="10" t="s">
        <v>354</v>
      </c>
      <c r="V9" s="33"/>
    </row>
    <row r="10" spans="1:22">
      <c r="A10" s="10">
        <v>50</v>
      </c>
      <c r="B10" s="10">
        <v>8</v>
      </c>
      <c r="C10" s="11" t="s">
        <v>358</v>
      </c>
      <c r="D10" s="11" t="s">
        <v>359</v>
      </c>
      <c r="E10" s="11" t="s">
        <v>220</v>
      </c>
      <c r="F10" s="11" t="s">
        <v>349</v>
      </c>
      <c r="G10" s="11" t="s">
        <v>360</v>
      </c>
      <c r="H10" s="10" t="s">
        <v>361</v>
      </c>
      <c r="I10" s="19" t="s">
        <v>352</v>
      </c>
      <c r="J10" s="19">
        <v>100</v>
      </c>
      <c r="K10" s="11">
        <f>100+J11*4</f>
        <v>240.8</v>
      </c>
      <c r="L10" s="11">
        <v>1</v>
      </c>
      <c r="M10" s="24" t="s">
        <v>345</v>
      </c>
      <c r="N10" s="25">
        <f>K10*L10</f>
        <v>240.8</v>
      </c>
      <c r="O10" s="26"/>
      <c r="P10" s="17"/>
      <c r="Q10" s="17"/>
      <c r="R10" s="17"/>
      <c r="S10" s="17"/>
      <c r="T10" s="17"/>
      <c r="U10" s="11" t="s">
        <v>358</v>
      </c>
      <c r="V10" s="33"/>
    </row>
    <row r="11" ht="24" spans="1:22">
      <c r="A11" s="10"/>
      <c r="B11" s="10">
        <v>9</v>
      </c>
      <c r="C11" s="12"/>
      <c r="D11" s="12"/>
      <c r="E11" s="12"/>
      <c r="F11" s="12"/>
      <c r="G11" s="12"/>
      <c r="H11" s="10" t="s">
        <v>353</v>
      </c>
      <c r="I11" s="19" t="s">
        <v>224</v>
      </c>
      <c r="J11" s="19">
        <v>35.2</v>
      </c>
      <c r="K11" s="12"/>
      <c r="L11" s="12"/>
      <c r="M11" s="27"/>
      <c r="N11" s="28"/>
      <c r="O11" s="29"/>
      <c r="P11" s="17"/>
      <c r="Q11" s="17"/>
      <c r="R11" s="17"/>
      <c r="S11" s="17"/>
      <c r="T11" s="17"/>
      <c r="U11" s="12"/>
      <c r="V11" s="33"/>
    </row>
    <row r="12" ht="36" spans="1:22">
      <c r="A12" s="10">
        <v>53</v>
      </c>
      <c r="B12" s="10">
        <v>10</v>
      </c>
      <c r="C12" s="10" t="s">
        <v>362</v>
      </c>
      <c r="D12" s="10">
        <v>250301015</v>
      </c>
      <c r="E12" s="10" t="s">
        <v>363</v>
      </c>
      <c r="F12" s="10" t="s">
        <v>349</v>
      </c>
      <c r="G12" s="10" t="s">
        <v>364</v>
      </c>
      <c r="H12" s="10" t="s">
        <v>365</v>
      </c>
      <c r="I12" s="19" t="s">
        <v>51</v>
      </c>
      <c r="J12" s="19">
        <v>14</v>
      </c>
      <c r="K12" s="19">
        <v>14</v>
      </c>
      <c r="L12" s="10">
        <v>1</v>
      </c>
      <c r="M12" s="20" t="s">
        <v>345</v>
      </c>
      <c r="N12" s="21">
        <f t="shared" ref="N12:N72" si="0">K12*L12</f>
        <v>14</v>
      </c>
      <c r="O12" s="23"/>
      <c r="P12" s="17"/>
      <c r="Q12" s="17"/>
      <c r="R12" s="17"/>
      <c r="S12" s="17"/>
      <c r="T12" s="17"/>
      <c r="U12" s="10" t="s">
        <v>362</v>
      </c>
      <c r="V12" s="33"/>
    </row>
    <row r="13" ht="24" spans="1:22">
      <c r="A13" s="10">
        <v>56</v>
      </c>
      <c r="B13" s="10">
        <v>11</v>
      </c>
      <c r="C13" s="10" t="s">
        <v>366</v>
      </c>
      <c r="D13" s="10" t="s">
        <v>367</v>
      </c>
      <c r="E13" s="10" t="s">
        <v>368</v>
      </c>
      <c r="F13" s="10" t="s">
        <v>349</v>
      </c>
      <c r="G13" s="10" t="s">
        <v>369</v>
      </c>
      <c r="H13" s="10" t="s">
        <v>370</v>
      </c>
      <c r="I13" s="19" t="s">
        <v>51</v>
      </c>
      <c r="J13" s="19">
        <v>40</v>
      </c>
      <c r="K13" s="19">
        <v>40</v>
      </c>
      <c r="L13" s="10">
        <v>33</v>
      </c>
      <c r="M13" s="20" t="s">
        <v>345</v>
      </c>
      <c r="N13" s="21">
        <f t="shared" si="0"/>
        <v>1320</v>
      </c>
      <c r="O13" s="23"/>
      <c r="P13" s="17"/>
      <c r="Q13" s="17"/>
      <c r="R13" s="17"/>
      <c r="S13" s="17"/>
      <c r="T13" s="17"/>
      <c r="U13" s="10" t="s">
        <v>366</v>
      </c>
      <c r="V13" s="33"/>
    </row>
    <row r="14" ht="24" spans="1:22">
      <c r="A14" s="10">
        <v>57</v>
      </c>
      <c r="B14" s="10">
        <v>12</v>
      </c>
      <c r="C14" s="10" t="s">
        <v>371</v>
      </c>
      <c r="D14" s="10">
        <v>250602001</v>
      </c>
      <c r="E14" s="10" t="s">
        <v>372</v>
      </c>
      <c r="F14" s="10" t="s">
        <v>349</v>
      </c>
      <c r="G14" s="10" t="s">
        <v>373</v>
      </c>
      <c r="H14" s="10" t="s">
        <v>374</v>
      </c>
      <c r="I14" s="19" t="s">
        <v>51</v>
      </c>
      <c r="J14" s="19">
        <v>19.6</v>
      </c>
      <c r="K14" s="19">
        <v>19.6</v>
      </c>
      <c r="L14" s="10">
        <v>1</v>
      </c>
      <c r="M14" s="20" t="s">
        <v>345</v>
      </c>
      <c r="N14" s="21">
        <f t="shared" si="0"/>
        <v>19.6</v>
      </c>
      <c r="O14" s="23"/>
      <c r="P14" s="17"/>
      <c r="Q14" s="17"/>
      <c r="R14" s="17"/>
      <c r="S14" s="17"/>
      <c r="T14" s="17"/>
      <c r="U14" s="10" t="s">
        <v>375</v>
      </c>
      <c r="V14" s="33"/>
    </row>
    <row r="15" s="1" customFormat="1" ht="60" spans="1:22">
      <c r="A15" s="13">
        <v>60</v>
      </c>
      <c r="B15" s="10">
        <v>13</v>
      </c>
      <c r="C15" s="10" t="s">
        <v>376</v>
      </c>
      <c r="D15" s="10" t="s">
        <v>339</v>
      </c>
      <c r="E15" s="10" t="s">
        <v>69</v>
      </c>
      <c r="F15" s="10" t="s">
        <v>377</v>
      </c>
      <c r="G15" s="10" t="s">
        <v>378</v>
      </c>
      <c r="H15" s="10" t="s">
        <v>343</v>
      </c>
      <c r="I15" s="19" t="s">
        <v>344</v>
      </c>
      <c r="J15" s="19">
        <v>2400</v>
      </c>
      <c r="K15" s="19">
        <v>2400</v>
      </c>
      <c r="L15" s="10">
        <v>10</v>
      </c>
      <c r="M15" s="20" t="s">
        <v>345</v>
      </c>
      <c r="N15" s="21">
        <f t="shared" si="0"/>
        <v>24000</v>
      </c>
      <c r="O15" s="30"/>
      <c r="P15" s="31"/>
      <c r="Q15" s="31"/>
      <c r="R15" s="31"/>
      <c r="S15" s="31"/>
      <c r="T15" s="31"/>
      <c r="U15" s="10" t="s">
        <v>379</v>
      </c>
      <c r="V15" s="17"/>
    </row>
    <row r="16" s="1" customFormat="1" ht="60" spans="1:22">
      <c r="A16" s="13">
        <v>62</v>
      </c>
      <c r="B16" s="10">
        <v>14</v>
      </c>
      <c r="C16" s="10" t="s">
        <v>380</v>
      </c>
      <c r="D16" s="10" t="s">
        <v>339</v>
      </c>
      <c r="E16" s="10" t="s">
        <v>69</v>
      </c>
      <c r="F16" s="10" t="s">
        <v>377</v>
      </c>
      <c r="G16" s="10" t="s">
        <v>378</v>
      </c>
      <c r="H16" s="10" t="s">
        <v>343</v>
      </c>
      <c r="I16" s="19" t="s">
        <v>344</v>
      </c>
      <c r="J16" s="19">
        <v>2400</v>
      </c>
      <c r="K16" s="19">
        <v>2400</v>
      </c>
      <c r="L16" s="10">
        <v>10</v>
      </c>
      <c r="M16" s="20" t="s">
        <v>345</v>
      </c>
      <c r="N16" s="21">
        <f t="shared" si="0"/>
        <v>24000</v>
      </c>
      <c r="O16" s="30"/>
      <c r="P16" s="31"/>
      <c r="Q16" s="31"/>
      <c r="R16" s="31"/>
      <c r="S16" s="31"/>
      <c r="T16" s="31"/>
      <c r="U16" s="10" t="s">
        <v>381</v>
      </c>
      <c r="V16" s="17"/>
    </row>
    <row r="17" ht="36" spans="1:22">
      <c r="A17" s="10">
        <v>64</v>
      </c>
      <c r="B17" s="10">
        <v>15</v>
      </c>
      <c r="C17" s="10" t="s">
        <v>382</v>
      </c>
      <c r="D17" s="10" t="s">
        <v>383</v>
      </c>
      <c r="E17" s="10" t="s">
        <v>384</v>
      </c>
      <c r="F17" s="10" t="s">
        <v>385</v>
      </c>
      <c r="G17" s="10" t="s">
        <v>386</v>
      </c>
      <c r="H17" s="10" t="s">
        <v>343</v>
      </c>
      <c r="I17" s="19" t="s">
        <v>344</v>
      </c>
      <c r="J17" s="19">
        <v>80</v>
      </c>
      <c r="K17" s="19">
        <v>80</v>
      </c>
      <c r="L17" s="10">
        <v>1</v>
      </c>
      <c r="M17" s="20" t="s">
        <v>345</v>
      </c>
      <c r="N17" s="21">
        <f t="shared" si="0"/>
        <v>80</v>
      </c>
      <c r="O17" s="23"/>
      <c r="P17" s="17"/>
      <c r="Q17" s="17"/>
      <c r="R17" s="17"/>
      <c r="S17" s="17"/>
      <c r="T17" s="17"/>
      <c r="U17" s="10" t="s">
        <v>387</v>
      </c>
      <c r="V17" s="33"/>
    </row>
    <row r="18" ht="24" spans="1:22">
      <c r="A18" s="10">
        <v>65</v>
      </c>
      <c r="B18" s="10">
        <v>16</v>
      </c>
      <c r="C18" s="10" t="s">
        <v>388</v>
      </c>
      <c r="D18" s="10">
        <v>270700005</v>
      </c>
      <c r="E18" s="10" t="s">
        <v>320</v>
      </c>
      <c r="F18" s="10" t="s">
        <v>389</v>
      </c>
      <c r="G18" s="10" t="s">
        <v>390</v>
      </c>
      <c r="H18" s="10" t="s">
        <v>391</v>
      </c>
      <c r="I18" s="19" t="s">
        <v>344</v>
      </c>
      <c r="J18" s="19">
        <v>975</v>
      </c>
      <c r="K18" s="19">
        <v>975</v>
      </c>
      <c r="L18" s="10">
        <v>4</v>
      </c>
      <c r="M18" s="20" t="s">
        <v>345</v>
      </c>
      <c r="N18" s="21">
        <f t="shared" si="0"/>
        <v>3900</v>
      </c>
      <c r="O18" s="23"/>
      <c r="P18" s="17"/>
      <c r="Q18" s="17"/>
      <c r="R18" s="17"/>
      <c r="S18" s="17"/>
      <c r="T18" s="17"/>
      <c r="U18" s="10" t="s">
        <v>388</v>
      </c>
      <c r="V18" s="33"/>
    </row>
    <row r="19" ht="24" spans="1:22">
      <c r="A19" s="10">
        <v>68</v>
      </c>
      <c r="B19" s="10">
        <v>17</v>
      </c>
      <c r="C19" s="10" t="s">
        <v>392</v>
      </c>
      <c r="D19" s="10" t="s">
        <v>383</v>
      </c>
      <c r="E19" s="10" t="s">
        <v>393</v>
      </c>
      <c r="F19" s="10" t="s">
        <v>349</v>
      </c>
      <c r="G19" s="10" t="s">
        <v>394</v>
      </c>
      <c r="H19" s="10" t="s">
        <v>343</v>
      </c>
      <c r="I19" s="19" t="s">
        <v>344</v>
      </c>
      <c r="J19" s="19">
        <v>80</v>
      </c>
      <c r="K19" s="19">
        <v>80</v>
      </c>
      <c r="L19" s="10">
        <v>1</v>
      </c>
      <c r="M19" s="20" t="s">
        <v>345</v>
      </c>
      <c r="N19" s="21">
        <f t="shared" si="0"/>
        <v>80</v>
      </c>
      <c r="O19" s="23"/>
      <c r="P19" s="17"/>
      <c r="Q19" s="17"/>
      <c r="R19" s="17"/>
      <c r="S19" s="17"/>
      <c r="T19" s="17"/>
      <c r="U19" s="10" t="s">
        <v>395</v>
      </c>
      <c r="V19" s="33"/>
    </row>
    <row r="20" ht="24" spans="1:22">
      <c r="A20" s="10">
        <v>69</v>
      </c>
      <c r="B20" s="10">
        <v>18</v>
      </c>
      <c r="C20" s="10" t="s">
        <v>396</v>
      </c>
      <c r="D20" s="10">
        <v>250403064</v>
      </c>
      <c r="E20" s="10" t="s">
        <v>372</v>
      </c>
      <c r="F20" s="10" t="s">
        <v>349</v>
      </c>
      <c r="G20" s="10" t="s">
        <v>373</v>
      </c>
      <c r="H20" s="10" t="s">
        <v>397</v>
      </c>
      <c r="I20" s="19" t="s">
        <v>51</v>
      </c>
      <c r="J20" s="19">
        <v>20</v>
      </c>
      <c r="K20" s="19">
        <v>20</v>
      </c>
      <c r="L20" s="10">
        <v>5</v>
      </c>
      <c r="M20" s="20" t="s">
        <v>345</v>
      </c>
      <c r="N20" s="21">
        <f t="shared" si="0"/>
        <v>100</v>
      </c>
      <c r="O20" s="23"/>
      <c r="P20" s="17"/>
      <c r="Q20" s="17"/>
      <c r="R20" s="17"/>
      <c r="S20" s="17"/>
      <c r="T20" s="17"/>
      <c r="U20" s="10" t="s">
        <v>398</v>
      </c>
      <c r="V20" s="33"/>
    </row>
    <row r="21" ht="24" spans="1:22">
      <c r="A21" s="10">
        <v>73</v>
      </c>
      <c r="B21" s="10">
        <v>19</v>
      </c>
      <c r="C21" s="10" t="s">
        <v>399</v>
      </c>
      <c r="D21" s="10">
        <v>250403065</v>
      </c>
      <c r="E21" s="10" t="s">
        <v>400</v>
      </c>
      <c r="F21" s="10" t="s">
        <v>349</v>
      </c>
      <c r="G21" s="10" t="s">
        <v>401</v>
      </c>
      <c r="H21" s="10" t="s">
        <v>270</v>
      </c>
      <c r="I21" s="19" t="s">
        <v>51</v>
      </c>
      <c r="J21" s="19">
        <v>50</v>
      </c>
      <c r="K21" s="19">
        <v>50</v>
      </c>
      <c r="L21" s="10">
        <v>2</v>
      </c>
      <c r="M21" s="20" t="s">
        <v>345</v>
      </c>
      <c r="N21" s="21">
        <f t="shared" si="0"/>
        <v>100</v>
      </c>
      <c r="O21" s="23"/>
      <c r="P21" s="17"/>
      <c r="Q21" s="17"/>
      <c r="R21" s="17"/>
      <c r="S21" s="17"/>
      <c r="T21" s="17"/>
      <c r="U21" s="10" t="s">
        <v>402</v>
      </c>
      <c r="V21" s="33"/>
    </row>
    <row r="22" ht="84" spans="1:22">
      <c r="A22" s="10">
        <v>74</v>
      </c>
      <c r="B22" s="10">
        <v>20</v>
      </c>
      <c r="C22" s="10" t="s">
        <v>403</v>
      </c>
      <c r="D22" s="10">
        <v>250403056</v>
      </c>
      <c r="E22" s="10" t="s">
        <v>368</v>
      </c>
      <c r="F22" s="10" t="s">
        <v>349</v>
      </c>
      <c r="G22" s="10" t="s">
        <v>404</v>
      </c>
      <c r="H22" s="10" t="s">
        <v>405</v>
      </c>
      <c r="I22" s="19" t="s">
        <v>51</v>
      </c>
      <c r="J22" s="19">
        <v>10</v>
      </c>
      <c r="K22" s="19">
        <v>10</v>
      </c>
      <c r="L22" s="10">
        <v>1</v>
      </c>
      <c r="M22" s="20" t="s">
        <v>345</v>
      </c>
      <c r="N22" s="21">
        <f t="shared" si="0"/>
        <v>10</v>
      </c>
      <c r="O22" s="23"/>
      <c r="P22" s="17"/>
      <c r="Q22" s="17"/>
      <c r="R22" s="17"/>
      <c r="S22" s="17"/>
      <c r="T22" s="17"/>
      <c r="U22" s="10" t="s">
        <v>406</v>
      </c>
      <c r="V22" s="33"/>
    </row>
    <row r="23" ht="132" spans="1:22">
      <c r="A23" s="10">
        <v>76</v>
      </c>
      <c r="B23" s="10">
        <v>21</v>
      </c>
      <c r="C23" s="10" t="s">
        <v>407</v>
      </c>
      <c r="D23" s="10">
        <v>250311006</v>
      </c>
      <c r="E23" s="10" t="s">
        <v>408</v>
      </c>
      <c r="F23" s="10" t="s">
        <v>349</v>
      </c>
      <c r="G23" s="10" t="s">
        <v>409</v>
      </c>
      <c r="H23" s="10" t="s">
        <v>410</v>
      </c>
      <c r="I23" s="19" t="s">
        <v>51</v>
      </c>
      <c r="J23" s="19">
        <v>37</v>
      </c>
      <c r="K23" s="19">
        <v>37</v>
      </c>
      <c r="L23" s="10">
        <v>1</v>
      </c>
      <c r="M23" s="20" t="s">
        <v>345</v>
      </c>
      <c r="N23" s="21">
        <f t="shared" si="0"/>
        <v>37</v>
      </c>
      <c r="O23" s="23"/>
      <c r="P23" s="17"/>
      <c r="Q23" s="17"/>
      <c r="R23" s="17"/>
      <c r="S23" s="17"/>
      <c r="T23" s="17"/>
      <c r="U23" s="10" t="s">
        <v>407</v>
      </c>
      <c r="V23" s="33"/>
    </row>
    <row r="24" ht="24" spans="1:22">
      <c r="A24" s="10">
        <v>77</v>
      </c>
      <c r="B24" s="10">
        <v>22</v>
      </c>
      <c r="C24" s="10" t="s">
        <v>411</v>
      </c>
      <c r="D24" s="10">
        <v>250602001</v>
      </c>
      <c r="E24" s="10" t="s">
        <v>372</v>
      </c>
      <c r="F24" s="10" t="s">
        <v>412</v>
      </c>
      <c r="G24" s="10" t="s">
        <v>373</v>
      </c>
      <c r="H24" s="10" t="s">
        <v>374</v>
      </c>
      <c r="I24" s="19" t="s">
        <v>51</v>
      </c>
      <c r="J24" s="19">
        <v>19.6</v>
      </c>
      <c r="K24" s="19">
        <v>19.6</v>
      </c>
      <c r="L24" s="10">
        <v>13</v>
      </c>
      <c r="M24" s="20" t="s">
        <v>345</v>
      </c>
      <c r="N24" s="21">
        <f t="shared" si="0"/>
        <v>254.8</v>
      </c>
      <c r="O24" s="23"/>
      <c r="P24" s="17"/>
      <c r="Q24" s="17"/>
      <c r="R24" s="17"/>
      <c r="S24" s="17"/>
      <c r="T24" s="17"/>
      <c r="U24" s="10" t="s">
        <v>413</v>
      </c>
      <c r="V24" s="33"/>
    </row>
    <row r="25" ht="84" spans="1:22">
      <c r="A25" s="10">
        <v>78</v>
      </c>
      <c r="B25" s="10">
        <v>23</v>
      </c>
      <c r="C25" s="10" t="s">
        <v>414</v>
      </c>
      <c r="D25" s="10">
        <v>270700003</v>
      </c>
      <c r="E25" s="10" t="s">
        <v>415</v>
      </c>
      <c r="F25" s="10" t="s">
        <v>416</v>
      </c>
      <c r="G25" s="10" t="s">
        <v>417</v>
      </c>
      <c r="H25" s="10" t="s">
        <v>50</v>
      </c>
      <c r="I25" s="19" t="s">
        <v>51</v>
      </c>
      <c r="J25" s="19">
        <v>242</v>
      </c>
      <c r="K25" s="19">
        <v>242</v>
      </c>
      <c r="L25" s="10">
        <v>1</v>
      </c>
      <c r="M25" s="20" t="s">
        <v>345</v>
      </c>
      <c r="N25" s="21">
        <f t="shared" si="0"/>
        <v>242</v>
      </c>
      <c r="O25" s="23"/>
      <c r="P25" s="17"/>
      <c r="Q25" s="17"/>
      <c r="R25" s="17"/>
      <c r="S25" s="17"/>
      <c r="T25" s="17"/>
      <c r="U25" s="10" t="s">
        <v>414</v>
      </c>
      <c r="V25" s="33"/>
    </row>
    <row r="26" s="1" customFormat="1" ht="24" spans="1:22">
      <c r="A26" s="10">
        <v>79</v>
      </c>
      <c r="B26" s="10">
        <v>24</v>
      </c>
      <c r="C26" s="10" t="s">
        <v>418</v>
      </c>
      <c r="D26" s="10" t="s">
        <v>419</v>
      </c>
      <c r="E26" s="10" t="s">
        <v>69</v>
      </c>
      <c r="F26" s="10" t="s">
        <v>420</v>
      </c>
      <c r="G26" s="10" t="s">
        <v>421</v>
      </c>
      <c r="H26" s="10" t="s">
        <v>343</v>
      </c>
      <c r="I26" s="19" t="s">
        <v>344</v>
      </c>
      <c r="J26" s="19">
        <v>850</v>
      </c>
      <c r="K26" s="10">
        <v>850</v>
      </c>
      <c r="L26" s="10">
        <v>50</v>
      </c>
      <c r="M26" s="20" t="s">
        <v>345</v>
      </c>
      <c r="N26" s="21">
        <f t="shared" si="0"/>
        <v>42500</v>
      </c>
      <c r="O26" s="23"/>
      <c r="P26" s="17"/>
      <c r="Q26" s="17"/>
      <c r="R26" s="17"/>
      <c r="S26" s="17"/>
      <c r="T26" s="17"/>
      <c r="U26" s="10" t="s">
        <v>422</v>
      </c>
      <c r="V26" s="17"/>
    </row>
    <row r="27" s="1" customFormat="1" ht="24" spans="1:22">
      <c r="A27" s="10">
        <v>80</v>
      </c>
      <c r="B27" s="10">
        <v>25</v>
      </c>
      <c r="C27" s="10" t="s">
        <v>423</v>
      </c>
      <c r="D27" s="10" t="s">
        <v>419</v>
      </c>
      <c r="E27" s="10" t="s">
        <v>69</v>
      </c>
      <c r="F27" s="10" t="s">
        <v>424</v>
      </c>
      <c r="G27" s="10" t="s">
        <v>421</v>
      </c>
      <c r="H27" s="10" t="s">
        <v>343</v>
      </c>
      <c r="I27" s="19" t="s">
        <v>344</v>
      </c>
      <c r="J27" s="19">
        <v>850</v>
      </c>
      <c r="K27" s="10">
        <v>850</v>
      </c>
      <c r="L27" s="10">
        <v>100</v>
      </c>
      <c r="M27" s="20" t="s">
        <v>345</v>
      </c>
      <c r="N27" s="21">
        <f t="shared" si="0"/>
        <v>85000</v>
      </c>
      <c r="O27" s="23"/>
      <c r="P27" s="17"/>
      <c r="Q27" s="17"/>
      <c r="R27" s="17"/>
      <c r="S27" s="17"/>
      <c r="T27" s="17"/>
      <c r="U27" s="10" t="s">
        <v>425</v>
      </c>
      <c r="V27" s="17"/>
    </row>
    <row r="28" s="1" customFormat="1" ht="24" spans="1:22">
      <c r="A28" s="10">
        <v>81</v>
      </c>
      <c r="B28" s="10">
        <v>26</v>
      </c>
      <c r="C28" s="10" t="s">
        <v>426</v>
      </c>
      <c r="D28" s="10" t="s">
        <v>419</v>
      </c>
      <c r="E28" s="10" t="s">
        <v>69</v>
      </c>
      <c r="F28" s="10" t="s">
        <v>424</v>
      </c>
      <c r="G28" s="10" t="s">
        <v>421</v>
      </c>
      <c r="H28" s="10" t="s">
        <v>343</v>
      </c>
      <c r="I28" s="19" t="s">
        <v>344</v>
      </c>
      <c r="J28" s="19">
        <v>850</v>
      </c>
      <c r="K28" s="10">
        <v>850</v>
      </c>
      <c r="L28" s="10">
        <v>500</v>
      </c>
      <c r="M28" s="20" t="s">
        <v>345</v>
      </c>
      <c r="N28" s="21">
        <f t="shared" si="0"/>
        <v>425000</v>
      </c>
      <c r="O28" s="23"/>
      <c r="P28" s="17"/>
      <c r="Q28" s="17"/>
      <c r="R28" s="17"/>
      <c r="S28" s="17"/>
      <c r="T28" s="17"/>
      <c r="U28" s="10" t="s">
        <v>427</v>
      </c>
      <c r="V28" s="17"/>
    </row>
    <row r="29" s="1" customFormat="1" ht="36" spans="1:22">
      <c r="A29" s="10">
        <v>82</v>
      </c>
      <c r="B29" s="10">
        <v>27</v>
      </c>
      <c r="C29" s="10" t="s">
        <v>428</v>
      </c>
      <c r="D29" s="10" t="s">
        <v>383</v>
      </c>
      <c r="E29" s="10" t="s">
        <v>429</v>
      </c>
      <c r="F29" s="10" t="s">
        <v>430</v>
      </c>
      <c r="G29" s="10" t="s">
        <v>431</v>
      </c>
      <c r="H29" s="10" t="s">
        <v>343</v>
      </c>
      <c r="I29" s="19" t="s">
        <v>344</v>
      </c>
      <c r="J29" s="19">
        <v>80</v>
      </c>
      <c r="K29" s="19">
        <v>80</v>
      </c>
      <c r="L29" s="10">
        <v>1</v>
      </c>
      <c r="M29" s="20" t="s">
        <v>345</v>
      </c>
      <c r="N29" s="21">
        <f t="shared" si="0"/>
        <v>80</v>
      </c>
      <c r="O29" s="23"/>
      <c r="P29" s="17"/>
      <c r="Q29" s="17"/>
      <c r="R29" s="17"/>
      <c r="S29" s="17"/>
      <c r="T29" s="17"/>
      <c r="U29" s="10" t="s">
        <v>432</v>
      </c>
      <c r="V29" s="17"/>
    </row>
    <row r="30" ht="60" spans="1:22">
      <c r="A30" s="10">
        <v>84</v>
      </c>
      <c r="B30" s="10">
        <v>28</v>
      </c>
      <c r="C30" s="10" t="s">
        <v>433</v>
      </c>
      <c r="D30" s="10" t="s">
        <v>383</v>
      </c>
      <c r="E30" s="10" t="s">
        <v>429</v>
      </c>
      <c r="F30" s="10" t="s">
        <v>385</v>
      </c>
      <c r="G30" s="10" t="s">
        <v>434</v>
      </c>
      <c r="H30" s="10" t="s">
        <v>343</v>
      </c>
      <c r="I30" s="19" t="s">
        <v>344</v>
      </c>
      <c r="J30" s="19">
        <v>80</v>
      </c>
      <c r="K30" s="19">
        <v>80</v>
      </c>
      <c r="L30" s="10">
        <v>11</v>
      </c>
      <c r="M30" s="20" t="s">
        <v>345</v>
      </c>
      <c r="N30" s="21">
        <f t="shared" si="0"/>
        <v>880</v>
      </c>
      <c r="O30" s="23"/>
      <c r="P30" s="17"/>
      <c r="Q30" s="17"/>
      <c r="R30" s="17"/>
      <c r="S30" s="17"/>
      <c r="T30" s="17"/>
      <c r="U30" s="10" t="s">
        <v>433</v>
      </c>
      <c r="V30" s="33"/>
    </row>
    <row r="31" s="1" customFormat="1" ht="36" spans="1:22">
      <c r="A31" s="10">
        <v>85</v>
      </c>
      <c r="B31" s="10">
        <v>29</v>
      </c>
      <c r="C31" s="10" t="s">
        <v>435</v>
      </c>
      <c r="D31" s="10">
        <v>250405005</v>
      </c>
      <c r="E31" s="10" t="s">
        <v>436</v>
      </c>
      <c r="F31" s="10" t="s">
        <v>437</v>
      </c>
      <c r="G31" s="10" t="s">
        <v>438</v>
      </c>
      <c r="H31" s="10" t="s">
        <v>439</v>
      </c>
      <c r="I31" s="19" t="s">
        <v>51</v>
      </c>
      <c r="J31" s="19">
        <v>25</v>
      </c>
      <c r="K31" s="19">
        <f>J31*11</f>
        <v>275</v>
      </c>
      <c r="L31" s="10">
        <v>10</v>
      </c>
      <c r="M31" s="20" t="s">
        <v>345</v>
      </c>
      <c r="N31" s="21">
        <f t="shared" si="0"/>
        <v>2750</v>
      </c>
      <c r="O31" s="23"/>
      <c r="P31" s="17"/>
      <c r="Q31" s="17"/>
      <c r="R31" s="17"/>
      <c r="S31" s="17"/>
      <c r="T31" s="17"/>
      <c r="U31" s="10" t="s">
        <v>440</v>
      </c>
      <c r="V31" s="17"/>
    </row>
    <row r="32" s="1" customFormat="1" ht="84" spans="1:22">
      <c r="A32" s="13">
        <v>90</v>
      </c>
      <c r="B32" s="10">
        <v>30</v>
      </c>
      <c r="C32" s="10" t="s">
        <v>441</v>
      </c>
      <c r="D32" s="10">
        <v>250402025</v>
      </c>
      <c r="E32" s="10" t="s">
        <v>442</v>
      </c>
      <c r="F32" s="10" t="s">
        <v>443</v>
      </c>
      <c r="G32" s="10" t="s">
        <v>444</v>
      </c>
      <c r="H32" s="10" t="s">
        <v>445</v>
      </c>
      <c r="I32" s="19" t="s">
        <v>51</v>
      </c>
      <c r="J32" s="19">
        <v>19</v>
      </c>
      <c r="K32" s="19">
        <f>J32*26</f>
        <v>494</v>
      </c>
      <c r="L32" s="10">
        <v>5</v>
      </c>
      <c r="M32" s="20" t="s">
        <v>345</v>
      </c>
      <c r="N32" s="21">
        <f t="shared" si="0"/>
        <v>2470</v>
      </c>
      <c r="O32" s="30"/>
      <c r="P32" s="31"/>
      <c r="Q32" s="31"/>
      <c r="R32" s="31"/>
      <c r="S32" s="31"/>
      <c r="T32" s="31"/>
      <c r="U32" s="10" t="s">
        <v>446</v>
      </c>
      <c r="V32" s="17"/>
    </row>
    <row r="33" s="1" customFormat="1" ht="96" spans="1:22">
      <c r="A33" s="13">
        <v>91</v>
      </c>
      <c r="B33" s="10">
        <v>31</v>
      </c>
      <c r="C33" s="10" t="s">
        <v>447</v>
      </c>
      <c r="D33" s="10">
        <v>250402025</v>
      </c>
      <c r="E33" s="10" t="s">
        <v>448</v>
      </c>
      <c r="F33" s="10" t="s">
        <v>449</v>
      </c>
      <c r="G33" s="10" t="s">
        <v>444</v>
      </c>
      <c r="H33" s="10" t="s">
        <v>445</v>
      </c>
      <c r="I33" s="19" t="s">
        <v>51</v>
      </c>
      <c r="J33" s="19">
        <v>19</v>
      </c>
      <c r="K33" s="10">
        <f>J33*29</f>
        <v>551</v>
      </c>
      <c r="L33" s="10">
        <v>5</v>
      </c>
      <c r="M33" s="20" t="s">
        <v>345</v>
      </c>
      <c r="N33" s="21">
        <f t="shared" si="0"/>
        <v>2755</v>
      </c>
      <c r="O33" s="30"/>
      <c r="P33" s="31"/>
      <c r="Q33" s="31"/>
      <c r="R33" s="31"/>
      <c r="S33" s="31"/>
      <c r="T33" s="31"/>
      <c r="U33" s="10" t="s">
        <v>450</v>
      </c>
      <c r="V33" s="17"/>
    </row>
    <row r="34" s="1" customFormat="1" ht="336" spans="1:22">
      <c r="A34" s="11">
        <v>97</v>
      </c>
      <c r="B34" s="10">
        <v>32</v>
      </c>
      <c r="C34" s="11" t="s">
        <v>451</v>
      </c>
      <c r="D34" s="11" t="s">
        <v>452</v>
      </c>
      <c r="E34" s="11" t="s">
        <v>453</v>
      </c>
      <c r="F34" s="11" t="s">
        <v>349</v>
      </c>
      <c r="G34" s="10" t="s">
        <v>454</v>
      </c>
      <c r="H34" s="10" t="s">
        <v>455</v>
      </c>
      <c r="I34" s="19" t="s">
        <v>51</v>
      </c>
      <c r="J34" s="19">
        <v>80</v>
      </c>
      <c r="K34" s="10">
        <f>J34*12</f>
        <v>960</v>
      </c>
      <c r="L34" s="10">
        <v>15</v>
      </c>
      <c r="M34" s="20" t="s">
        <v>345</v>
      </c>
      <c r="N34" s="21">
        <f t="shared" si="0"/>
        <v>14400</v>
      </c>
      <c r="O34" s="23"/>
      <c r="P34" s="17"/>
      <c r="Q34" s="17"/>
      <c r="R34" s="17"/>
      <c r="S34" s="17"/>
      <c r="T34" s="17"/>
      <c r="U34" s="11" t="s">
        <v>451</v>
      </c>
      <c r="V34" s="17"/>
    </row>
    <row r="35" ht="60" spans="1:22">
      <c r="A35" s="10">
        <v>99</v>
      </c>
      <c r="B35" s="10">
        <v>33</v>
      </c>
      <c r="C35" s="10" t="s">
        <v>456</v>
      </c>
      <c r="D35" s="10">
        <v>250402019</v>
      </c>
      <c r="E35" s="10" t="s">
        <v>408</v>
      </c>
      <c r="F35" s="10" t="s">
        <v>349</v>
      </c>
      <c r="G35" s="10" t="s">
        <v>457</v>
      </c>
      <c r="H35" s="10" t="s">
        <v>458</v>
      </c>
      <c r="I35" s="19" t="s">
        <v>51</v>
      </c>
      <c r="J35" s="19">
        <v>39</v>
      </c>
      <c r="K35" s="19">
        <v>39</v>
      </c>
      <c r="L35" s="10">
        <v>2</v>
      </c>
      <c r="M35" s="20" t="s">
        <v>345</v>
      </c>
      <c r="N35" s="21">
        <f t="shared" si="0"/>
        <v>78</v>
      </c>
      <c r="O35" s="23"/>
      <c r="P35" s="17"/>
      <c r="Q35" s="17"/>
      <c r="R35" s="17"/>
      <c r="S35" s="17"/>
      <c r="T35" s="17"/>
      <c r="U35" s="10" t="s">
        <v>456</v>
      </c>
      <c r="V35" s="33"/>
    </row>
    <row r="36" s="1" customFormat="1" ht="252" spans="1:22">
      <c r="A36" s="10">
        <v>106</v>
      </c>
      <c r="B36" s="10">
        <v>34</v>
      </c>
      <c r="C36" s="10" t="s">
        <v>459</v>
      </c>
      <c r="D36" s="10" t="s">
        <v>460</v>
      </c>
      <c r="E36" s="10" t="s">
        <v>461</v>
      </c>
      <c r="F36" s="10" t="s">
        <v>349</v>
      </c>
      <c r="G36" s="10" t="s">
        <v>462</v>
      </c>
      <c r="H36" s="10" t="s">
        <v>223</v>
      </c>
      <c r="I36" s="19" t="s">
        <v>224</v>
      </c>
      <c r="J36" s="19">
        <v>60</v>
      </c>
      <c r="K36" s="10">
        <f>J36*5</f>
        <v>300</v>
      </c>
      <c r="L36" s="10">
        <v>1</v>
      </c>
      <c r="M36" s="20" t="s">
        <v>345</v>
      </c>
      <c r="N36" s="21">
        <f t="shared" si="0"/>
        <v>300</v>
      </c>
      <c r="O36" s="23"/>
      <c r="P36" s="17"/>
      <c r="Q36" s="17"/>
      <c r="R36" s="17"/>
      <c r="S36" s="17"/>
      <c r="T36" s="17"/>
      <c r="U36" s="10" t="s">
        <v>459</v>
      </c>
      <c r="V36" s="17"/>
    </row>
    <row r="37" ht="24" spans="1:22">
      <c r="A37" s="10">
        <v>111</v>
      </c>
      <c r="B37" s="10">
        <v>35</v>
      </c>
      <c r="C37" s="10" t="s">
        <v>463</v>
      </c>
      <c r="D37" s="10">
        <v>250602001</v>
      </c>
      <c r="E37" s="10" t="s">
        <v>372</v>
      </c>
      <c r="F37" s="10" t="s">
        <v>349</v>
      </c>
      <c r="G37" s="10" t="s">
        <v>464</v>
      </c>
      <c r="H37" s="10" t="s">
        <v>374</v>
      </c>
      <c r="I37" s="19" t="s">
        <v>51</v>
      </c>
      <c r="J37" s="19">
        <v>19.6</v>
      </c>
      <c r="K37" s="19">
        <v>19.6</v>
      </c>
      <c r="L37" s="10">
        <v>1</v>
      </c>
      <c r="M37" s="20" t="s">
        <v>345</v>
      </c>
      <c r="N37" s="21">
        <f t="shared" si="0"/>
        <v>19.6</v>
      </c>
      <c r="O37" s="23"/>
      <c r="P37" s="17"/>
      <c r="Q37" s="17"/>
      <c r="R37" s="17"/>
      <c r="S37" s="17"/>
      <c r="T37" s="17"/>
      <c r="U37" s="10" t="s">
        <v>465</v>
      </c>
      <c r="V37" s="33"/>
    </row>
    <row r="38" s="1" customFormat="1" ht="24" spans="1:22">
      <c r="A38" s="13">
        <v>112</v>
      </c>
      <c r="B38" s="10">
        <v>36</v>
      </c>
      <c r="C38" s="10" t="s">
        <v>466</v>
      </c>
      <c r="D38" s="10" t="s">
        <v>419</v>
      </c>
      <c r="E38" s="10" t="s">
        <v>467</v>
      </c>
      <c r="F38" s="10" t="s">
        <v>468</v>
      </c>
      <c r="G38" s="10" t="s">
        <v>469</v>
      </c>
      <c r="H38" s="10" t="s">
        <v>270</v>
      </c>
      <c r="I38" s="19" t="s">
        <v>344</v>
      </c>
      <c r="J38" s="19">
        <v>850</v>
      </c>
      <c r="K38" s="10">
        <v>850</v>
      </c>
      <c r="L38" s="10">
        <v>300</v>
      </c>
      <c r="M38" s="20" t="s">
        <v>345</v>
      </c>
      <c r="N38" s="21">
        <f t="shared" si="0"/>
        <v>255000</v>
      </c>
      <c r="O38" s="30"/>
      <c r="P38" s="31"/>
      <c r="Q38" s="31"/>
      <c r="R38" s="31"/>
      <c r="S38" s="31"/>
      <c r="T38" s="31"/>
      <c r="U38" s="10" t="s">
        <v>470</v>
      </c>
      <c r="V38" s="17"/>
    </row>
    <row r="39" s="1" customFormat="1" ht="48" spans="1:22">
      <c r="A39" s="10">
        <v>114</v>
      </c>
      <c r="B39" s="10">
        <v>37</v>
      </c>
      <c r="C39" s="10" t="s">
        <v>471</v>
      </c>
      <c r="D39" s="10">
        <v>250403065</v>
      </c>
      <c r="E39" s="10" t="s">
        <v>429</v>
      </c>
      <c r="F39" s="10" t="s">
        <v>472</v>
      </c>
      <c r="G39" s="10" t="s">
        <v>473</v>
      </c>
      <c r="H39" s="10" t="s">
        <v>270</v>
      </c>
      <c r="I39" s="19" t="s">
        <v>51</v>
      </c>
      <c r="J39" s="19">
        <v>50</v>
      </c>
      <c r="K39" s="10">
        <v>50</v>
      </c>
      <c r="L39" s="10">
        <v>1</v>
      </c>
      <c r="M39" s="20" t="s">
        <v>345</v>
      </c>
      <c r="N39" s="21">
        <f t="shared" si="0"/>
        <v>50</v>
      </c>
      <c r="O39" s="23"/>
      <c r="P39" s="17"/>
      <c r="Q39" s="17"/>
      <c r="R39" s="17"/>
      <c r="S39" s="17"/>
      <c r="T39" s="17"/>
      <c r="U39" s="10" t="s">
        <v>471</v>
      </c>
      <c r="V39" s="17"/>
    </row>
    <row r="40" s="1" customFormat="1" ht="60" spans="1:22">
      <c r="A40" s="10">
        <v>116</v>
      </c>
      <c r="B40" s="10">
        <v>38</v>
      </c>
      <c r="C40" s="10" t="s">
        <v>474</v>
      </c>
      <c r="D40" s="10">
        <v>250401033</v>
      </c>
      <c r="E40" s="10" t="s">
        <v>475</v>
      </c>
      <c r="F40" s="10" t="s">
        <v>349</v>
      </c>
      <c r="G40" s="10" t="s">
        <v>476</v>
      </c>
      <c r="H40" s="10" t="s">
        <v>477</v>
      </c>
      <c r="I40" s="19" t="s">
        <v>478</v>
      </c>
      <c r="J40" s="19">
        <v>65</v>
      </c>
      <c r="K40" s="19">
        <v>65</v>
      </c>
      <c r="L40" s="10">
        <v>20</v>
      </c>
      <c r="M40" s="20" t="s">
        <v>345</v>
      </c>
      <c r="N40" s="21">
        <f t="shared" si="0"/>
        <v>1300</v>
      </c>
      <c r="O40" s="23"/>
      <c r="P40" s="17"/>
      <c r="Q40" s="17"/>
      <c r="R40" s="17"/>
      <c r="S40" s="17"/>
      <c r="T40" s="17"/>
      <c r="U40" s="10" t="s">
        <v>479</v>
      </c>
      <c r="V40" s="17"/>
    </row>
    <row r="41" s="1" customFormat="1" ht="24" spans="1:22">
      <c r="A41" s="10">
        <v>117</v>
      </c>
      <c r="B41" s="10">
        <v>39</v>
      </c>
      <c r="C41" s="10" t="s">
        <v>480</v>
      </c>
      <c r="D41" s="10" t="s">
        <v>383</v>
      </c>
      <c r="E41" s="10" t="s">
        <v>481</v>
      </c>
      <c r="F41" s="10" t="s">
        <v>389</v>
      </c>
      <c r="G41" s="10" t="s">
        <v>482</v>
      </c>
      <c r="H41" s="10" t="s">
        <v>343</v>
      </c>
      <c r="I41" s="19" t="s">
        <v>344</v>
      </c>
      <c r="J41" s="19">
        <v>80</v>
      </c>
      <c r="K41" s="19">
        <v>80</v>
      </c>
      <c r="L41" s="10">
        <v>2</v>
      </c>
      <c r="M41" s="20" t="s">
        <v>345</v>
      </c>
      <c r="N41" s="21">
        <f t="shared" si="0"/>
        <v>160</v>
      </c>
      <c r="O41" s="23"/>
      <c r="P41" s="17"/>
      <c r="Q41" s="17"/>
      <c r="R41" s="17"/>
      <c r="S41" s="17"/>
      <c r="T41" s="17"/>
      <c r="U41" s="10" t="s">
        <v>480</v>
      </c>
      <c r="V41" s="17"/>
    </row>
    <row r="42" ht="168" spans="1:22">
      <c r="A42" s="10">
        <v>118</v>
      </c>
      <c r="B42" s="10">
        <v>40</v>
      </c>
      <c r="C42" s="10" t="s">
        <v>189</v>
      </c>
      <c r="D42" s="10" t="s">
        <v>185</v>
      </c>
      <c r="E42" s="10" t="s">
        <v>69</v>
      </c>
      <c r="F42" s="10" t="s">
        <v>349</v>
      </c>
      <c r="G42" s="10" t="s">
        <v>483</v>
      </c>
      <c r="H42" s="10" t="s">
        <v>165</v>
      </c>
      <c r="I42" s="19" t="s">
        <v>166</v>
      </c>
      <c r="J42" s="19">
        <v>180</v>
      </c>
      <c r="K42" s="10">
        <f>J42*2</f>
        <v>360</v>
      </c>
      <c r="L42" s="10">
        <v>4</v>
      </c>
      <c r="M42" s="20" t="s">
        <v>345</v>
      </c>
      <c r="N42" s="21">
        <f t="shared" si="0"/>
        <v>1440</v>
      </c>
      <c r="O42" s="23"/>
      <c r="P42" s="17"/>
      <c r="Q42" s="17"/>
      <c r="R42" s="17"/>
      <c r="S42" s="17"/>
      <c r="T42" s="17"/>
      <c r="U42" s="10" t="s">
        <v>189</v>
      </c>
      <c r="V42" s="33"/>
    </row>
    <row r="43" ht="48" spans="1:22">
      <c r="A43" s="10">
        <v>120</v>
      </c>
      <c r="B43" s="10">
        <v>41</v>
      </c>
      <c r="C43" s="10" t="s">
        <v>484</v>
      </c>
      <c r="D43" s="10">
        <v>250403065</v>
      </c>
      <c r="E43" s="10" t="s">
        <v>400</v>
      </c>
      <c r="F43" s="10" t="s">
        <v>385</v>
      </c>
      <c r="G43" s="10" t="s">
        <v>485</v>
      </c>
      <c r="H43" s="10" t="s">
        <v>270</v>
      </c>
      <c r="I43" s="19" t="s">
        <v>51</v>
      </c>
      <c r="J43" s="19">
        <v>50</v>
      </c>
      <c r="K43" s="19">
        <v>50</v>
      </c>
      <c r="L43" s="10">
        <v>9</v>
      </c>
      <c r="M43" s="20" t="s">
        <v>345</v>
      </c>
      <c r="N43" s="21">
        <f t="shared" si="0"/>
        <v>450</v>
      </c>
      <c r="O43" s="23"/>
      <c r="P43" s="17"/>
      <c r="Q43" s="17"/>
      <c r="R43" s="17"/>
      <c r="S43" s="17"/>
      <c r="T43" s="17"/>
      <c r="U43" s="10" t="s">
        <v>486</v>
      </c>
      <c r="V43" s="33"/>
    </row>
    <row r="44" ht="94" customHeight="1" spans="1:22">
      <c r="A44" s="10">
        <v>121</v>
      </c>
      <c r="B44" s="10">
        <v>42</v>
      </c>
      <c r="C44" s="10" t="s">
        <v>487</v>
      </c>
      <c r="D44" s="10">
        <v>250403065</v>
      </c>
      <c r="E44" s="10" t="s">
        <v>488</v>
      </c>
      <c r="F44" s="10" t="s">
        <v>489</v>
      </c>
      <c r="G44" s="10" t="s">
        <v>490</v>
      </c>
      <c r="H44" s="10" t="s">
        <v>270</v>
      </c>
      <c r="I44" s="19" t="s">
        <v>51</v>
      </c>
      <c r="J44" s="19">
        <v>50</v>
      </c>
      <c r="K44" s="19">
        <v>50</v>
      </c>
      <c r="L44" s="10">
        <v>2</v>
      </c>
      <c r="M44" s="20" t="s">
        <v>345</v>
      </c>
      <c r="N44" s="21">
        <f t="shared" si="0"/>
        <v>100</v>
      </c>
      <c r="O44" s="23"/>
      <c r="P44" s="17"/>
      <c r="Q44" s="17"/>
      <c r="R44" s="17"/>
      <c r="S44" s="17"/>
      <c r="T44" s="17"/>
      <c r="U44" s="10" t="s">
        <v>491</v>
      </c>
      <c r="V44" s="33"/>
    </row>
    <row r="45" ht="72" spans="1:22">
      <c r="A45" s="10">
        <v>122</v>
      </c>
      <c r="B45" s="10">
        <v>43</v>
      </c>
      <c r="C45" s="10" t="s">
        <v>492</v>
      </c>
      <c r="D45" s="10">
        <v>250403065</v>
      </c>
      <c r="E45" s="10" t="s">
        <v>488</v>
      </c>
      <c r="F45" s="10" t="s">
        <v>412</v>
      </c>
      <c r="G45" s="10" t="s">
        <v>493</v>
      </c>
      <c r="H45" s="10" t="s">
        <v>270</v>
      </c>
      <c r="I45" s="19" t="s">
        <v>51</v>
      </c>
      <c r="J45" s="19">
        <v>50</v>
      </c>
      <c r="K45" s="19">
        <v>50</v>
      </c>
      <c r="L45" s="10">
        <v>1</v>
      </c>
      <c r="M45" s="20" t="s">
        <v>345</v>
      </c>
      <c r="N45" s="21">
        <f t="shared" si="0"/>
        <v>50</v>
      </c>
      <c r="O45" s="23"/>
      <c r="P45" s="17"/>
      <c r="Q45" s="17"/>
      <c r="R45" s="17"/>
      <c r="S45" s="17"/>
      <c r="T45" s="17"/>
      <c r="U45" s="10" t="s">
        <v>494</v>
      </c>
      <c r="V45" s="33"/>
    </row>
    <row r="46" ht="84" spans="1:22">
      <c r="A46" s="10">
        <v>123</v>
      </c>
      <c r="B46" s="10">
        <v>44</v>
      </c>
      <c r="C46" s="10" t="s">
        <v>495</v>
      </c>
      <c r="D46" s="10">
        <v>250403065</v>
      </c>
      <c r="E46" s="10" t="s">
        <v>488</v>
      </c>
      <c r="F46" s="10" t="s">
        <v>412</v>
      </c>
      <c r="G46" s="10" t="s">
        <v>496</v>
      </c>
      <c r="H46" s="10" t="s">
        <v>270</v>
      </c>
      <c r="I46" s="19" t="s">
        <v>51</v>
      </c>
      <c r="J46" s="19">
        <v>50</v>
      </c>
      <c r="K46" s="19">
        <v>50</v>
      </c>
      <c r="L46" s="10">
        <v>2</v>
      </c>
      <c r="M46" s="20" t="s">
        <v>345</v>
      </c>
      <c r="N46" s="21">
        <f t="shared" si="0"/>
        <v>100</v>
      </c>
      <c r="O46" s="23"/>
      <c r="P46" s="17"/>
      <c r="Q46" s="17"/>
      <c r="R46" s="17"/>
      <c r="S46" s="17"/>
      <c r="T46" s="17"/>
      <c r="U46" s="10" t="s">
        <v>497</v>
      </c>
      <c r="V46" s="33"/>
    </row>
    <row r="47" ht="120" spans="1:22">
      <c r="A47" s="10">
        <v>124</v>
      </c>
      <c r="B47" s="10">
        <v>45</v>
      </c>
      <c r="C47" s="10" t="s">
        <v>498</v>
      </c>
      <c r="D47" s="10">
        <v>250602001</v>
      </c>
      <c r="E47" s="10" t="s">
        <v>372</v>
      </c>
      <c r="F47" s="10" t="s">
        <v>349</v>
      </c>
      <c r="G47" s="10" t="s">
        <v>499</v>
      </c>
      <c r="H47" s="10" t="s">
        <v>374</v>
      </c>
      <c r="I47" s="19" t="s">
        <v>51</v>
      </c>
      <c r="J47" s="19">
        <v>19.6</v>
      </c>
      <c r="K47" s="19">
        <v>19.6</v>
      </c>
      <c r="L47" s="10">
        <v>1</v>
      </c>
      <c r="M47" s="20" t="s">
        <v>345</v>
      </c>
      <c r="N47" s="21">
        <f t="shared" si="0"/>
        <v>19.6</v>
      </c>
      <c r="O47" s="23"/>
      <c r="P47" s="17"/>
      <c r="Q47" s="17"/>
      <c r="R47" s="17"/>
      <c r="S47" s="17"/>
      <c r="T47" s="17"/>
      <c r="U47" s="10" t="s">
        <v>500</v>
      </c>
      <c r="V47" s="33"/>
    </row>
    <row r="48" ht="96" spans="1:22">
      <c r="A48" s="10">
        <v>126</v>
      </c>
      <c r="B48" s="10">
        <v>46</v>
      </c>
      <c r="C48" s="10" t="s">
        <v>501</v>
      </c>
      <c r="D48" s="10">
        <v>250403065</v>
      </c>
      <c r="E48" s="10" t="s">
        <v>429</v>
      </c>
      <c r="F48" s="10" t="s">
        <v>502</v>
      </c>
      <c r="G48" s="10" t="s">
        <v>503</v>
      </c>
      <c r="H48" s="10" t="s">
        <v>270</v>
      </c>
      <c r="I48" s="19" t="s">
        <v>51</v>
      </c>
      <c r="J48" s="19">
        <v>50</v>
      </c>
      <c r="K48" s="19">
        <v>50</v>
      </c>
      <c r="L48" s="10">
        <v>1</v>
      </c>
      <c r="M48" s="20" t="s">
        <v>345</v>
      </c>
      <c r="N48" s="21">
        <f t="shared" si="0"/>
        <v>50</v>
      </c>
      <c r="O48" s="23"/>
      <c r="P48" s="17"/>
      <c r="Q48" s="17"/>
      <c r="R48" s="17"/>
      <c r="S48" s="17"/>
      <c r="T48" s="17"/>
      <c r="U48" s="10" t="s">
        <v>504</v>
      </c>
      <c r="V48" s="33"/>
    </row>
    <row r="49" s="1" customFormat="1" ht="36" spans="1:22">
      <c r="A49" s="10">
        <v>127</v>
      </c>
      <c r="B49" s="10">
        <v>47</v>
      </c>
      <c r="C49" s="10" t="s">
        <v>505</v>
      </c>
      <c r="D49" s="10" t="s">
        <v>419</v>
      </c>
      <c r="E49" s="10" t="s">
        <v>506</v>
      </c>
      <c r="F49" s="10" t="s">
        <v>507</v>
      </c>
      <c r="G49" s="10" t="s">
        <v>508</v>
      </c>
      <c r="H49" s="10" t="s">
        <v>343</v>
      </c>
      <c r="I49" s="19" t="s">
        <v>344</v>
      </c>
      <c r="J49" s="19">
        <v>850</v>
      </c>
      <c r="K49" s="10">
        <v>850</v>
      </c>
      <c r="L49" s="10">
        <v>1011</v>
      </c>
      <c r="M49" s="20" t="s">
        <v>345</v>
      </c>
      <c r="N49" s="21">
        <f t="shared" si="0"/>
        <v>859350</v>
      </c>
      <c r="O49" s="23"/>
      <c r="P49" s="17"/>
      <c r="Q49" s="17"/>
      <c r="R49" s="17"/>
      <c r="S49" s="17"/>
      <c r="T49" s="17"/>
      <c r="U49" s="10" t="s">
        <v>509</v>
      </c>
      <c r="V49" s="17"/>
    </row>
    <row r="50" s="1" customFormat="1" ht="24" spans="1:22">
      <c r="A50" s="10">
        <v>129</v>
      </c>
      <c r="B50" s="10">
        <v>48</v>
      </c>
      <c r="C50" s="10" t="s">
        <v>510</v>
      </c>
      <c r="D50" s="10" t="s">
        <v>383</v>
      </c>
      <c r="E50" s="10" t="s">
        <v>400</v>
      </c>
      <c r="F50" s="10" t="s">
        <v>511</v>
      </c>
      <c r="G50" s="10" t="s">
        <v>512</v>
      </c>
      <c r="H50" s="10" t="s">
        <v>343</v>
      </c>
      <c r="I50" s="19" t="s">
        <v>344</v>
      </c>
      <c r="J50" s="19">
        <v>80</v>
      </c>
      <c r="K50" s="19">
        <v>80</v>
      </c>
      <c r="L50" s="10">
        <v>2</v>
      </c>
      <c r="M50" s="20" t="s">
        <v>345</v>
      </c>
      <c r="N50" s="21">
        <f t="shared" si="0"/>
        <v>160</v>
      </c>
      <c r="O50" s="23"/>
      <c r="P50" s="17"/>
      <c r="Q50" s="17"/>
      <c r="R50" s="17"/>
      <c r="S50" s="17"/>
      <c r="T50" s="17"/>
      <c r="U50" s="10" t="s">
        <v>510</v>
      </c>
      <c r="V50" s="17"/>
    </row>
    <row r="51" s="1" customFormat="1" ht="24" spans="1:22">
      <c r="A51" s="10">
        <v>130</v>
      </c>
      <c r="B51" s="10">
        <v>49</v>
      </c>
      <c r="C51" s="10" t="s">
        <v>513</v>
      </c>
      <c r="D51" s="10" t="s">
        <v>383</v>
      </c>
      <c r="E51" s="10" t="s">
        <v>400</v>
      </c>
      <c r="F51" s="10" t="s">
        <v>511</v>
      </c>
      <c r="G51" s="10" t="s">
        <v>512</v>
      </c>
      <c r="H51" s="10" t="s">
        <v>343</v>
      </c>
      <c r="I51" s="19" t="s">
        <v>344</v>
      </c>
      <c r="J51" s="19">
        <v>80</v>
      </c>
      <c r="K51" s="19">
        <v>80</v>
      </c>
      <c r="L51" s="10">
        <v>4</v>
      </c>
      <c r="M51" s="20" t="s">
        <v>345</v>
      </c>
      <c r="N51" s="21">
        <f t="shared" si="0"/>
        <v>320</v>
      </c>
      <c r="O51" s="23"/>
      <c r="P51" s="17"/>
      <c r="Q51" s="17"/>
      <c r="R51" s="17"/>
      <c r="S51" s="17"/>
      <c r="T51" s="17"/>
      <c r="U51" s="10" t="s">
        <v>514</v>
      </c>
      <c r="V51" s="17"/>
    </row>
    <row r="52" ht="96" spans="1:22">
      <c r="A52" s="10">
        <v>131</v>
      </c>
      <c r="B52" s="10">
        <v>50</v>
      </c>
      <c r="C52" s="10" t="s">
        <v>515</v>
      </c>
      <c r="D52" s="10">
        <v>250403065</v>
      </c>
      <c r="E52" s="10" t="s">
        <v>384</v>
      </c>
      <c r="F52" s="10" t="s">
        <v>516</v>
      </c>
      <c r="G52" s="10" t="s">
        <v>517</v>
      </c>
      <c r="H52" s="10" t="s">
        <v>270</v>
      </c>
      <c r="I52" s="19" t="s">
        <v>51</v>
      </c>
      <c r="J52" s="19">
        <v>50</v>
      </c>
      <c r="K52" s="19">
        <v>50</v>
      </c>
      <c r="L52" s="10">
        <v>39</v>
      </c>
      <c r="M52" s="20" t="s">
        <v>345</v>
      </c>
      <c r="N52" s="21">
        <f t="shared" si="0"/>
        <v>1950</v>
      </c>
      <c r="O52" s="23"/>
      <c r="P52" s="17"/>
      <c r="Q52" s="17"/>
      <c r="R52" s="17"/>
      <c r="S52" s="17"/>
      <c r="T52" s="17"/>
      <c r="U52" s="10" t="s">
        <v>518</v>
      </c>
      <c r="V52" s="33"/>
    </row>
    <row r="53" s="1" customFormat="1" ht="33" customHeight="1" spans="1:22">
      <c r="A53" s="13">
        <v>133</v>
      </c>
      <c r="B53" s="10">
        <v>51</v>
      </c>
      <c r="C53" s="10" t="s">
        <v>519</v>
      </c>
      <c r="D53" s="10" t="s">
        <v>185</v>
      </c>
      <c r="E53" s="10" t="s">
        <v>520</v>
      </c>
      <c r="F53" s="10" t="s">
        <v>349</v>
      </c>
      <c r="G53" s="10" t="s">
        <v>521</v>
      </c>
      <c r="H53" s="10" t="s">
        <v>165</v>
      </c>
      <c r="I53" s="19" t="s">
        <v>166</v>
      </c>
      <c r="J53" s="19">
        <v>180</v>
      </c>
      <c r="K53" s="18">
        <f>J53*2</f>
        <v>360</v>
      </c>
      <c r="L53" s="10">
        <v>2</v>
      </c>
      <c r="M53" s="20" t="s">
        <v>345</v>
      </c>
      <c r="N53" s="21">
        <f t="shared" si="0"/>
        <v>720</v>
      </c>
      <c r="O53" s="32" t="s">
        <v>522</v>
      </c>
      <c r="P53" s="31"/>
      <c r="Q53" s="31"/>
      <c r="R53" s="31"/>
      <c r="S53" s="31"/>
      <c r="T53" s="31"/>
      <c r="U53" s="10" t="s">
        <v>519</v>
      </c>
      <c r="V53" s="17"/>
    </row>
    <row r="54" ht="45" customHeight="1" spans="1:22">
      <c r="A54" s="10">
        <v>144</v>
      </c>
      <c r="B54" s="10">
        <v>52</v>
      </c>
      <c r="C54" s="10" t="s">
        <v>523</v>
      </c>
      <c r="D54" s="10" t="s">
        <v>524</v>
      </c>
      <c r="E54" s="10" t="s">
        <v>368</v>
      </c>
      <c r="F54" s="10" t="s">
        <v>349</v>
      </c>
      <c r="G54" s="10" t="s">
        <v>525</v>
      </c>
      <c r="H54" s="10" t="s">
        <v>526</v>
      </c>
      <c r="I54" s="19" t="s">
        <v>51</v>
      </c>
      <c r="J54" s="19">
        <v>50</v>
      </c>
      <c r="K54" s="19">
        <v>50</v>
      </c>
      <c r="L54" s="10">
        <v>1</v>
      </c>
      <c r="M54" s="20" t="s">
        <v>345</v>
      </c>
      <c r="N54" s="21">
        <f t="shared" si="0"/>
        <v>50</v>
      </c>
      <c r="O54" s="23"/>
      <c r="P54" s="17"/>
      <c r="Q54" s="17"/>
      <c r="R54" s="17"/>
      <c r="S54" s="17"/>
      <c r="T54" s="17"/>
      <c r="U54" s="10" t="s">
        <v>527</v>
      </c>
      <c r="V54" s="33"/>
    </row>
    <row r="55" ht="55" customHeight="1" spans="1:22">
      <c r="A55" s="10">
        <v>145</v>
      </c>
      <c r="B55" s="10">
        <v>53</v>
      </c>
      <c r="C55" s="10" t="s">
        <v>528</v>
      </c>
      <c r="D55" s="10" t="s">
        <v>524</v>
      </c>
      <c r="E55" s="10" t="s">
        <v>368</v>
      </c>
      <c r="F55" s="10" t="s">
        <v>349</v>
      </c>
      <c r="G55" s="10" t="s">
        <v>525</v>
      </c>
      <c r="H55" s="10" t="s">
        <v>526</v>
      </c>
      <c r="I55" s="19" t="s">
        <v>51</v>
      </c>
      <c r="J55" s="19">
        <v>50</v>
      </c>
      <c r="K55" s="19">
        <v>50</v>
      </c>
      <c r="L55" s="10">
        <v>1</v>
      </c>
      <c r="M55" s="20" t="s">
        <v>345</v>
      </c>
      <c r="N55" s="21">
        <f t="shared" si="0"/>
        <v>50</v>
      </c>
      <c r="O55" s="23"/>
      <c r="P55" s="17"/>
      <c r="Q55" s="17"/>
      <c r="R55" s="17"/>
      <c r="S55" s="17"/>
      <c r="T55" s="17"/>
      <c r="U55" s="10" t="s">
        <v>529</v>
      </c>
      <c r="V55" s="33"/>
    </row>
    <row r="56" ht="73" customHeight="1" spans="1:22">
      <c r="A56" s="10">
        <v>147</v>
      </c>
      <c r="B56" s="10">
        <v>54</v>
      </c>
      <c r="C56" s="10" t="s">
        <v>530</v>
      </c>
      <c r="D56" s="10">
        <v>250403065</v>
      </c>
      <c r="E56" s="10" t="s">
        <v>531</v>
      </c>
      <c r="F56" s="10" t="s">
        <v>385</v>
      </c>
      <c r="G56" s="10" t="s">
        <v>434</v>
      </c>
      <c r="H56" s="10" t="s">
        <v>270</v>
      </c>
      <c r="I56" s="19" t="s">
        <v>51</v>
      </c>
      <c r="J56" s="19">
        <v>50</v>
      </c>
      <c r="K56" s="19">
        <v>50</v>
      </c>
      <c r="L56" s="10">
        <v>13</v>
      </c>
      <c r="M56" s="20" t="s">
        <v>345</v>
      </c>
      <c r="N56" s="21">
        <f t="shared" si="0"/>
        <v>650</v>
      </c>
      <c r="O56" s="23"/>
      <c r="P56" s="17"/>
      <c r="Q56" s="17"/>
      <c r="R56" s="17"/>
      <c r="S56" s="17"/>
      <c r="T56" s="17"/>
      <c r="U56" s="10" t="s">
        <v>530</v>
      </c>
      <c r="V56" s="33"/>
    </row>
    <row r="57" ht="87" customHeight="1" spans="1:22">
      <c r="A57" s="10">
        <v>149</v>
      </c>
      <c r="B57" s="10">
        <v>55</v>
      </c>
      <c r="C57" s="10" t="s">
        <v>532</v>
      </c>
      <c r="D57" s="10">
        <v>250404029</v>
      </c>
      <c r="E57" s="10" t="s">
        <v>533</v>
      </c>
      <c r="F57" s="10" t="s">
        <v>349</v>
      </c>
      <c r="G57" s="10" t="s">
        <v>534</v>
      </c>
      <c r="H57" s="10" t="s">
        <v>535</v>
      </c>
      <c r="I57" s="19" t="s">
        <v>344</v>
      </c>
      <c r="J57" s="19">
        <v>125</v>
      </c>
      <c r="K57" s="19">
        <v>125</v>
      </c>
      <c r="L57" s="10">
        <v>1</v>
      </c>
      <c r="M57" s="20" t="s">
        <v>345</v>
      </c>
      <c r="N57" s="21">
        <f t="shared" si="0"/>
        <v>125</v>
      </c>
      <c r="O57" s="23"/>
      <c r="P57" s="17"/>
      <c r="Q57" s="17"/>
      <c r="R57" s="17"/>
      <c r="S57" s="17"/>
      <c r="T57" s="17"/>
      <c r="U57" s="10" t="s">
        <v>536</v>
      </c>
      <c r="V57" s="33"/>
    </row>
    <row r="58" ht="83" customHeight="1" spans="1:22">
      <c r="A58" s="10">
        <v>150</v>
      </c>
      <c r="B58" s="10">
        <v>56</v>
      </c>
      <c r="C58" s="10" t="s">
        <v>537</v>
      </c>
      <c r="D58" s="10">
        <v>250404029</v>
      </c>
      <c r="E58" s="10" t="s">
        <v>408</v>
      </c>
      <c r="F58" s="10" t="s">
        <v>349</v>
      </c>
      <c r="G58" s="10" t="s">
        <v>538</v>
      </c>
      <c r="H58" s="10" t="s">
        <v>535</v>
      </c>
      <c r="I58" s="19" t="s">
        <v>344</v>
      </c>
      <c r="J58" s="19">
        <v>125</v>
      </c>
      <c r="K58" s="19">
        <v>125</v>
      </c>
      <c r="L58" s="10">
        <v>12</v>
      </c>
      <c r="M58" s="20" t="s">
        <v>345</v>
      </c>
      <c r="N58" s="21">
        <f t="shared" si="0"/>
        <v>1500</v>
      </c>
      <c r="O58" s="23"/>
      <c r="P58" s="17"/>
      <c r="Q58" s="17"/>
      <c r="R58" s="17"/>
      <c r="S58" s="17"/>
      <c r="T58" s="17"/>
      <c r="U58" s="10" t="s">
        <v>537</v>
      </c>
      <c r="V58" s="33"/>
    </row>
    <row r="59" ht="29" customHeight="1" spans="1:22">
      <c r="A59" s="10">
        <v>151</v>
      </c>
      <c r="B59" s="10">
        <v>57</v>
      </c>
      <c r="C59" s="10" t="s">
        <v>539</v>
      </c>
      <c r="D59" s="10">
        <v>250401019</v>
      </c>
      <c r="E59" s="10" t="s">
        <v>363</v>
      </c>
      <c r="F59" s="10" t="s">
        <v>349</v>
      </c>
      <c r="G59" s="10" t="s">
        <v>540</v>
      </c>
      <c r="H59" s="10" t="s">
        <v>541</v>
      </c>
      <c r="I59" s="19" t="s">
        <v>51</v>
      </c>
      <c r="J59" s="19">
        <v>12.4</v>
      </c>
      <c r="K59" s="19">
        <v>12.4</v>
      </c>
      <c r="L59" s="10">
        <v>20</v>
      </c>
      <c r="M59" s="20" t="s">
        <v>345</v>
      </c>
      <c r="N59" s="21">
        <f t="shared" si="0"/>
        <v>248</v>
      </c>
      <c r="O59" s="23"/>
      <c r="P59" s="17"/>
      <c r="Q59" s="17"/>
      <c r="R59" s="17"/>
      <c r="S59" s="17"/>
      <c r="T59" s="17"/>
      <c r="U59" s="10" t="s">
        <v>542</v>
      </c>
      <c r="V59" s="33"/>
    </row>
    <row r="60" ht="287" customHeight="1" spans="1:22">
      <c r="A60" s="11">
        <v>152</v>
      </c>
      <c r="B60" s="10">
        <v>58</v>
      </c>
      <c r="C60" s="11" t="s">
        <v>543</v>
      </c>
      <c r="D60" s="11">
        <v>270700003</v>
      </c>
      <c r="E60" s="11" t="s">
        <v>415</v>
      </c>
      <c r="F60" s="11" t="s">
        <v>416</v>
      </c>
      <c r="G60" s="10" t="s">
        <v>544</v>
      </c>
      <c r="H60" s="10" t="s">
        <v>50</v>
      </c>
      <c r="I60" s="19" t="s">
        <v>51</v>
      </c>
      <c r="J60" s="19">
        <v>242</v>
      </c>
      <c r="K60" s="19">
        <v>242</v>
      </c>
      <c r="L60" s="10">
        <v>1</v>
      </c>
      <c r="M60" s="20" t="s">
        <v>345</v>
      </c>
      <c r="N60" s="21">
        <f t="shared" si="0"/>
        <v>242</v>
      </c>
      <c r="O60" s="23"/>
      <c r="P60" s="17"/>
      <c r="Q60" s="17"/>
      <c r="R60" s="17"/>
      <c r="S60" s="17"/>
      <c r="T60" s="17"/>
      <c r="U60" s="11" t="s">
        <v>545</v>
      </c>
      <c r="V60" s="33"/>
    </row>
    <row r="61" ht="84" customHeight="1" spans="1:22">
      <c r="A61" s="10">
        <v>153</v>
      </c>
      <c r="B61" s="10">
        <v>59</v>
      </c>
      <c r="C61" s="10" t="s">
        <v>546</v>
      </c>
      <c r="D61" s="10">
        <v>250602001</v>
      </c>
      <c r="E61" s="10" t="s">
        <v>547</v>
      </c>
      <c r="F61" s="10" t="s">
        <v>349</v>
      </c>
      <c r="G61" s="10" t="s">
        <v>548</v>
      </c>
      <c r="H61" s="10" t="s">
        <v>374</v>
      </c>
      <c r="I61" s="19" t="s">
        <v>51</v>
      </c>
      <c r="J61" s="19">
        <v>19.6</v>
      </c>
      <c r="K61" s="19">
        <v>19.6</v>
      </c>
      <c r="L61" s="10">
        <v>2</v>
      </c>
      <c r="M61" s="20" t="s">
        <v>345</v>
      </c>
      <c r="N61" s="21">
        <f t="shared" si="0"/>
        <v>39.2</v>
      </c>
      <c r="O61" s="23"/>
      <c r="P61" s="17"/>
      <c r="Q61" s="17"/>
      <c r="R61" s="17"/>
      <c r="S61" s="17"/>
      <c r="T61" s="17"/>
      <c r="U61" s="10" t="s">
        <v>546</v>
      </c>
      <c r="V61" s="33"/>
    </row>
    <row r="62" ht="295" customHeight="1" spans="1:22">
      <c r="A62" s="10">
        <v>154</v>
      </c>
      <c r="B62" s="10">
        <v>60</v>
      </c>
      <c r="C62" s="10" t="s">
        <v>549</v>
      </c>
      <c r="D62" s="10">
        <v>270700003</v>
      </c>
      <c r="E62" s="10" t="s">
        <v>415</v>
      </c>
      <c r="F62" s="10" t="s">
        <v>416</v>
      </c>
      <c r="G62" s="10" t="s">
        <v>544</v>
      </c>
      <c r="H62" s="10" t="s">
        <v>50</v>
      </c>
      <c r="I62" s="19" t="s">
        <v>51</v>
      </c>
      <c r="J62" s="19">
        <v>242</v>
      </c>
      <c r="K62" s="19">
        <v>242</v>
      </c>
      <c r="L62" s="10">
        <v>5</v>
      </c>
      <c r="M62" s="20" t="s">
        <v>345</v>
      </c>
      <c r="N62" s="21">
        <f t="shared" si="0"/>
        <v>1210</v>
      </c>
      <c r="O62" s="23"/>
      <c r="P62" s="17"/>
      <c r="Q62" s="17"/>
      <c r="R62" s="17"/>
      <c r="S62" s="17"/>
      <c r="T62" s="17"/>
      <c r="U62" s="10" t="s">
        <v>550</v>
      </c>
      <c r="V62" s="33"/>
    </row>
    <row r="63" ht="276" spans="1:22">
      <c r="A63" s="10">
        <v>155</v>
      </c>
      <c r="B63" s="10">
        <v>61</v>
      </c>
      <c r="C63" s="10" t="s">
        <v>551</v>
      </c>
      <c r="D63" s="10" t="s">
        <v>191</v>
      </c>
      <c r="E63" s="10" t="s">
        <v>208</v>
      </c>
      <c r="F63" s="10" t="s">
        <v>349</v>
      </c>
      <c r="G63" s="14" t="s">
        <v>552</v>
      </c>
      <c r="H63" s="10" t="s">
        <v>26</v>
      </c>
      <c r="I63" s="19" t="s">
        <v>27</v>
      </c>
      <c r="J63" s="19">
        <v>200</v>
      </c>
      <c r="K63" s="10">
        <f>J63*21</f>
        <v>4200</v>
      </c>
      <c r="L63" s="10">
        <v>1</v>
      </c>
      <c r="M63" s="20" t="s">
        <v>345</v>
      </c>
      <c r="N63" s="21">
        <f t="shared" si="0"/>
        <v>4200</v>
      </c>
      <c r="O63" s="23"/>
      <c r="P63" s="17"/>
      <c r="Q63" s="17"/>
      <c r="R63" s="17"/>
      <c r="S63" s="17"/>
      <c r="T63" s="17"/>
      <c r="U63" s="10" t="s">
        <v>195</v>
      </c>
      <c r="V63" s="33"/>
    </row>
    <row r="64" ht="48" spans="1:22">
      <c r="A64" s="10">
        <v>156</v>
      </c>
      <c r="B64" s="10">
        <v>62</v>
      </c>
      <c r="C64" s="10" t="s">
        <v>553</v>
      </c>
      <c r="D64" s="10" t="s">
        <v>177</v>
      </c>
      <c r="E64" s="10" t="s">
        <v>197</v>
      </c>
      <c r="F64" s="10" t="s">
        <v>554</v>
      </c>
      <c r="G64" s="10" t="s">
        <v>199</v>
      </c>
      <c r="H64" s="10" t="s">
        <v>181</v>
      </c>
      <c r="I64" s="19" t="s">
        <v>182</v>
      </c>
      <c r="J64" s="19">
        <v>30.6</v>
      </c>
      <c r="K64" s="10">
        <f>J64*8</f>
        <v>244.8</v>
      </c>
      <c r="L64" s="10">
        <v>70</v>
      </c>
      <c r="M64" s="20" t="s">
        <v>345</v>
      </c>
      <c r="N64" s="21">
        <f t="shared" si="0"/>
        <v>17136</v>
      </c>
      <c r="O64" s="23"/>
      <c r="P64" s="17"/>
      <c r="Q64" s="17"/>
      <c r="R64" s="17"/>
      <c r="S64" s="17"/>
      <c r="T64" s="17"/>
      <c r="U64" s="10" t="s">
        <v>200</v>
      </c>
      <c r="V64" s="33"/>
    </row>
    <row r="65" ht="24" spans="1:22">
      <c r="A65" s="10">
        <v>161</v>
      </c>
      <c r="B65" s="10">
        <v>63</v>
      </c>
      <c r="C65" s="10" t="s">
        <v>555</v>
      </c>
      <c r="D65" s="10" t="s">
        <v>177</v>
      </c>
      <c r="E65" s="10" t="s">
        <v>178</v>
      </c>
      <c r="F65" s="10" t="s">
        <v>556</v>
      </c>
      <c r="G65" s="10" t="s">
        <v>557</v>
      </c>
      <c r="H65" s="10" t="s">
        <v>181</v>
      </c>
      <c r="I65" s="19" t="s">
        <v>182</v>
      </c>
      <c r="J65" s="19">
        <v>30.6</v>
      </c>
      <c r="K65" s="10">
        <f>J65*8</f>
        <v>244.8</v>
      </c>
      <c r="L65" s="10">
        <v>80</v>
      </c>
      <c r="M65" s="20" t="s">
        <v>345</v>
      </c>
      <c r="N65" s="21">
        <f t="shared" si="0"/>
        <v>19584</v>
      </c>
      <c r="O65" s="23"/>
      <c r="P65" s="17"/>
      <c r="Q65" s="17"/>
      <c r="R65" s="17"/>
      <c r="S65" s="17"/>
      <c r="T65" s="17"/>
      <c r="U65" s="10" t="s">
        <v>183</v>
      </c>
      <c r="V65" s="33"/>
    </row>
    <row r="66" s="1" customFormat="1" ht="24" spans="1:22">
      <c r="A66" s="10">
        <v>163</v>
      </c>
      <c r="B66" s="10">
        <v>64</v>
      </c>
      <c r="C66" s="10" t="s">
        <v>558</v>
      </c>
      <c r="D66" s="10" t="s">
        <v>419</v>
      </c>
      <c r="E66" s="10" t="s">
        <v>69</v>
      </c>
      <c r="F66" s="10" t="s">
        <v>559</v>
      </c>
      <c r="G66" s="10" t="s">
        <v>560</v>
      </c>
      <c r="H66" s="10" t="s">
        <v>343</v>
      </c>
      <c r="I66" s="19" t="s">
        <v>344</v>
      </c>
      <c r="J66" s="19">
        <v>850</v>
      </c>
      <c r="K66" s="10">
        <v>850</v>
      </c>
      <c r="L66" s="10">
        <v>50</v>
      </c>
      <c r="M66" s="20" t="s">
        <v>345</v>
      </c>
      <c r="N66" s="21">
        <f t="shared" si="0"/>
        <v>42500</v>
      </c>
      <c r="O66" s="23"/>
      <c r="P66" s="17"/>
      <c r="Q66" s="17"/>
      <c r="R66" s="17"/>
      <c r="S66" s="17"/>
      <c r="T66" s="17"/>
      <c r="U66" s="10" t="s">
        <v>561</v>
      </c>
      <c r="V66" s="17"/>
    </row>
    <row r="67" s="1" customFormat="1" ht="36" spans="1:22">
      <c r="A67" s="10">
        <v>164</v>
      </c>
      <c r="B67" s="10">
        <v>65</v>
      </c>
      <c r="C67" s="10" t="s">
        <v>562</v>
      </c>
      <c r="D67" s="10" t="s">
        <v>419</v>
      </c>
      <c r="E67" s="10" t="s">
        <v>563</v>
      </c>
      <c r="F67" s="10" t="s">
        <v>564</v>
      </c>
      <c r="G67" s="10" t="s">
        <v>565</v>
      </c>
      <c r="H67" s="10" t="s">
        <v>343</v>
      </c>
      <c r="I67" s="19" t="s">
        <v>344</v>
      </c>
      <c r="J67" s="19">
        <v>850</v>
      </c>
      <c r="K67" s="10">
        <v>850</v>
      </c>
      <c r="L67" s="10">
        <v>13</v>
      </c>
      <c r="M67" s="20" t="s">
        <v>345</v>
      </c>
      <c r="N67" s="21">
        <f t="shared" si="0"/>
        <v>11050</v>
      </c>
      <c r="O67" s="23"/>
      <c r="P67" s="17"/>
      <c r="Q67" s="17"/>
      <c r="R67" s="17"/>
      <c r="S67" s="17"/>
      <c r="T67" s="17"/>
      <c r="U67" s="10" t="s">
        <v>561</v>
      </c>
      <c r="V67" s="17"/>
    </row>
    <row r="68" spans="1:22">
      <c r="A68" s="10">
        <v>167</v>
      </c>
      <c r="B68" s="10">
        <v>66</v>
      </c>
      <c r="C68" s="10" t="s">
        <v>566</v>
      </c>
      <c r="D68" s="10">
        <v>250602001</v>
      </c>
      <c r="E68" s="10" t="s">
        <v>567</v>
      </c>
      <c r="F68" s="10" t="s">
        <v>349</v>
      </c>
      <c r="G68" s="10" t="s">
        <v>568</v>
      </c>
      <c r="H68" s="10" t="s">
        <v>374</v>
      </c>
      <c r="I68" s="19" t="s">
        <v>51</v>
      </c>
      <c r="J68" s="19">
        <v>19.6</v>
      </c>
      <c r="K68" s="19">
        <v>19.6</v>
      </c>
      <c r="L68" s="10">
        <v>1</v>
      </c>
      <c r="M68" s="20" t="s">
        <v>345</v>
      </c>
      <c r="N68" s="21">
        <f t="shared" si="0"/>
        <v>19.6</v>
      </c>
      <c r="O68" s="23"/>
      <c r="P68" s="17"/>
      <c r="Q68" s="17"/>
      <c r="R68" s="17"/>
      <c r="S68" s="17"/>
      <c r="T68" s="17"/>
      <c r="U68" s="10" t="s">
        <v>569</v>
      </c>
      <c r="V68" s="33"/>
    </row>
    <row r="69" s="1" customFormat="1" ht="24" spans="1:22">
      <c r="A69" s="13">
        <v>208</v>
      </c>
      <c r="B69" s="10">
        <v>67</v>
      </c>
      <c r="C69" s="10" t="s">
        <v>570</v>
      </c>
      <c r="D69" s="10" t="s">
        <v>571</v>
      </c>
      <c r="E69" s="10" t="s">
        <v>572</v>
      </c>
      <c r="F69" s="10" t="s">
        <v>573</v>
      </c>
      <c r="G69" s="10" t="s">
        <v>574</v>
      </c>
      <c r="H69" s="10" t="s">
        <v>575</v>
      </c>
      <c r="I69" s="19" t="s">
        <v>576</v>
      </c>
      <c r="J69" s="19">
        <v>1000</v>
      </c>
      <c r="K69" s="19">
        <v>1000</v>
      </c>
      <c r="L69" s="10">
        <v>1</v>
      </c>
      <c r="M69" s="20" t="s">
        <v>577</v>
      </c>
      <c r="N69" s="21">
        <f t="shared" si="0"/>
        <v>1000</v>
      </c>
      <c r="O69" s="30"/>
      <c r="P69" s="31"/>
      <c r="Q69" s="31"/>
      <c r="R69" s="31"/>
      <c r="S69" s="31"/>
      <c r="T69" s="31"/>
      <c r="U69" s="10" t="s">
        <v>578</v>
      </c>
      <c r="V69" s="17"/>
    </row>
    <row r="70" ht="36" spans="1:22">
      <c r="A70" s="10">
        <v>219</v>
      </c>
      <c r="B70" s="10">
        <v>68</v>
      </c>
      <c r="C70" s="10" t="s">
        <v>579</v>
      </c>
      <c r="D70" s="10">
        <v>250203051</v>
      </c>
      <c r="E70" s="10" t="s">
        <v>580</v>
      </c>
      <c r="F70" s="10" t="s">
        <v>349</v>
      </c>
      <c r="G70" s="10" t="s">
        <v>581</v>
      </c>
      <c r="H70" s="10" t="s">
        <v>582</v>
      </c>
      <c r="I70" s="19" t="s">
        <v>51</v>
      </c>
      <c r="J70" s="19">
        <v>26.6</v>
      </c>
      <c r="K70" s="19">
        <v>26.6</v>
      </c>
      <c r="L70" s="10">
        <v>67</v>
      </c>
      <c r="M70" s="20" t="s">
        <v>577</v>
      </c>
      <c r="N70" s="21">
        <f t="shared" si="0"/>
        <v>1782.2</v>
      </c>
      <c r="O70" s="23"/>
      <c r="P70" s="17"/>
      <c r="Q70" s="17"/>
      <c r="R70" s="17"/>
      <c r="S70" s="17"/>
      <c r="T70" s="17"/>
      <c r="U70" s="10" t="s">
        <v>583</v>
      </c>
      <c r="V70" s="33"/>
    </row>
    <row r="71" spans="1:22">
      <c r="A71" s="10">
        <v>220</v>
      </c>
      <c r="B71" s="10">
        <v>69</v>
      </c>
      <c r="C71" s="10" t="s">
        <v>584</v>
      </c>
      <c r="D71" s="10">
        <v>250203054</v>
      </c>
      <c r="E71" s="10" t="s">
        <v>585</v>
      </c>
      <c r="F71" s="10" t="s">
        <v>349</v>
      </c>
      <c r="G71" s="10" t="s">
        <v>586</v>
      </c>
      <c r="H71" s="10" t="s">
        <v>587</v>
      </c>
      <c r="I71" s="19" t="s">
        <v>51</v>
      </c>
      <c r="J71" s="19">
        <v>26.6</v>
      </c>
      <c r="K71" s="19">
        <v>26.6</v>
      </c>
      <c r="L71" s="10">
        <v>67</v>
      </c>
      <c r="M71" s="20" t="s">
        <v>577</v>
      </c>
      <c r="N71" s="21">
        <f t="shared" si="0"/>
        <v>1782.2</v>
      </c>
      <c r="O71" s="23"/>
      <c r="P71" s="17"/>
      <c r="Q71" s="17"/>
      <c r="R71" s="17"/>
      <c r="S71" s="17"/>
      <c r="T71" s="17"/>
      <c r="U71" s="10" t="s">
        <v>588</v>
      </c>
      <c r="V71" s="33"/>
    </row>
    <row r="72" ht="24" spans="1:22">
      <c r="A72" s="10">
        <v>231</v>
      </c>
      <c r="B72" s="10">
        <v>70</v>
      </c>
      <c r="C72" s="11" t="s">
        <v>589</v>
      </c>
      <c r="D72" s="11" t="s">
        <v>590</v>
      </c>
      <c r="E72" s="11" t="s">
        <v>591</v>
      </c>
      <c r="F72" s="11" t="s">
        <v>592</v>
      </c>
      <c r="G72" s="11" t="s">
        <v>593</v>
      </c>
      <c r="H72" s="10" t="s">
        <v>594</v>
      </c>
      <c r="I72" s="19" t="s">
        <v>595</v>
      </c>
      <c r="J72" s="19">
        <v>70</v>
      </c>
      <c r="K72" s="11">
        <f>J72+J73*10+J74*2</f>
        <v>920.4</v>
      </c>
      <c r="L72" s="11">
        <v>1</v>
      </c>
      <c r="M72" s="24" t="s">
        <v>577</v>
      </c>
      <c r="N72" s="25">
        <f t="shared" si="0"/>
        <v>920.4</v>
      </c>
      <c r="O72" s="23"/>
      <c r="P72" s="17"/>
      <c r="Q72" s="17"/>
      <c r="R72" s="17"/>
      <c r="S72" s="17"/>
      <c r="T72" s="17"/>
      <c r="U72" s="11" t="s">
        <v>589</v>
      </c>
      <c r="V72" s="33"/>
    </row>
    <row r="73" spans="1:22">
      <c r="A73" s="10"/>
      <c r="B73" s="10">
        <v>71</v>
      </c>
      <c r="C73" s="34"/>
      <c r="D73" s="34"/>
      <c r="E73" s="34"/>
      <c r="F73" s="34"/>
      <c r="G73" s="34"/>
      <c r="H73" s="10" t="s">
        <v>596</v>
      </c>
      <c r="I73" s="19" t="s">
        <v>597</v>
      </c>
      <c r="J73" s="19">
        <v>80</v>
      </c>
      <c r="K73" s="34"/>
      <c r="L73" s="34"/>
      <c r="M73" s="40"/>
      <c r="N73" s="41"/>
      <c r="O73" s="23"/>
      <c r="P73" s="17"/>
      <c r="Q73" s="17"/>
      <c r="R73" s="17"/>
      <c r="S73" s="17"/>
      <c r="T73" s="17"/>
      <c r="U73" s="34"/>
      <c r="V73" s="33"/>
    </row>
    <row r="74" spans="1:22">
      <c r="A74" s="10"/>
      <c r="B74" s="10">
        <v>72</v>
      </c>
      <c r="C74" s="12"/>
      <c r="D74" s="12"/>
      <c r="E74" s="12"/>
      <c r="F74" s="12"/>
      <c r="G74" s="12"/>
      <c r="H74" s="10" t="s">
        <v>598</v>
      </c>
      <c r="I74" s="19" t="s">
        <v>599</v>
      </c>
      <c r="J74" s="19">
        <v>25.2</v>
      </c>
      <c r="K74" s="12"/>
      <c r="L74" s="12"/>
      <c r="M74" s="27"/>
      <c r="N74" s="28"/>
      <c r="O74" s="23"/>
      <c r="P74" s="17"/>
      <c r="Q74" s="17"/>
      <c r="R74" s="17"/>
      <c r="S74" s="17"/>
      <c r="T74" s="17"/>
      <c r="U74" s="12"/>
      <c r="V74" s="33"/>
    </row>
    <row r="75" ht="24" spans="1:22">
      <c r="A75" s="10">
        <v>232</v>
      </c>
      <c r="B75" s="10">
        <v>73</v>
      </c>
      <c r="C75" s="11" t="s">
        <v>600</v>
      </c>
      <c r="D75" s="11" t="s">
        <v>601</v>
      </c>
      <c r="E75" s="11" t="s">
        <v>591</v>
      </c>
      <c r="F75" s="11" t="s">
        <v>592</v>
      </c>
      <c r="G75" s="11" t="s">
        <v>593</v>
      </c>
      <c r="H75" s="10" t="s">
        <v>594</v>
      </c>
      <c r="I75" s="19" t="s">
        <v>595</v>
      </c>
      <c r="J75" s="19">
        <v>70</v>
      </c>
      <c r="K75" s="11">
        <f>J75+J76*13+J77*2</f>
        <v>1160.4</v>
      </c>
      <c r="L75" s="11">
        <v>1</v>
      </c>
      <c r="M75" s="24" t="s">
        <v>577</v>
      </c>
      <c r="N75" s="25">
        <f>K75*L75</f>
        <v>1160.4</v>
      </c>
      <c r="O75" s="23"/>
      <c r="P75" s="17"/>
      <c r="Q75" s="17"/>
      <c r="R75" s="17"/>
      <c r="S75" s="17"/>
      <c r="T75" s="17"/>
      <c r="U75" s="11" t="s">
        <v>600</v>
      </c>
      <c r="V75" s="33"/>
    </row>
    <row r="76" spans="1:22">
      <c r="A76" s="10"/>
      <c r="B76" s="10">
        <v>74</v>
      </c>
      <c r="C76" s="34"/>
      <c r="D76" s="34"/>
      <c r="E76" s="34"/>
      <c r="F76" s="34"/>
      <c r="G76" s="34"/>
      <c r="H76" s="10" t="s">
        <v>596</v>
      </c>
      <c r="I76" s="19" t="s">
        <v>597</v>
      </c>
      <c r="J76" s="19">
        <v>80</v>
      </c>
      <c r="K76" s="34"/>
      <c r="L76" s="34"/>
      <c r="M76" s="40"/>
      <c r="N76" s="41"/>
      <c r="O76" s="23"/>
      <c r="P76" s="17"/>
      <c r="Q76" s="17"/>
      <c r="R76" s="17"/>
      <c r="S76" s="17"/>
      <c r="T76" s="17"/>
      <c r="U76" s="34"/>
      <c r="V76" s="33"/>
    </row>
    <row r="77" spans="1:22">
      <c r="A77" s="10"/>
      <c r="B77" s="10">
        <v>75</v>
      </c>
      <c r="C77" s="12"/>
      <c r="D77" s="12"/>
      <c r="E77" s="12"/>
      <c r="F77" s="12"/>
      <c r="G77" s="12"/>
      <c r="H77" s="10" t="s">
        <v>598</v>
      </c>
      <c r="I77" s="19" t="s">
        <v>599</v>
      </c>
      <c r="J77" s="19">
        <v>25.2</v>
      </c>
      <c r="K77" s="12"/>
      <c r="L77" s="12"/>
      <c r="M77" s="27"/>
      <c r="N77" s="28"/>
      <c r="O77" s="23"/>
      <c r="P77" s="17"/>
      <c r="Q77" s="17"/>
      <c r="R77" s="17"/>
      <c r="S77" s="17"/>
      <c r="T77" s="17"/>
      <c r="U77" s="12"/>
      <c r="V77" s="33"/>
    </row>
    <row r="78" ht="26" customHeight="1" spans="1:22">
      <c r="A78" s="10">
        <v>233</v>
      </c>
      <c r="B78" s="10">
        <v>76</v>
      </c>
      <c r="C78" s="11" t="s">
        <v>602</v>
      </c>
      <c r="D78" s="11" t="s">
        <v>603</v>
      </c>
      <c r="E78" s="11" t="s">
        <v>591</v>
      </c>
      <c r="F78" s="11" t="s">
        <v>604</v>
      </c>
      <c r="G78" s="11" t="s">
        <v>605</v>
      </c>
      <c r="H78" s="10" t="s">
        <v>594</v>
      </c>
      <c r="I78" s="19" t="s">
        <v>595</v>
      </c>
      <c r="J78" s="19">
        <v>70</v>
      </c>
      <c r="K78" s="11">
        <f>J78+J79*15+J80+J81*2</f>
        <v>1465.9</v>
      </c>
      <c r="L78" s="11">
        <v>1</v>
      </c>
      <c r="M78" s="24" t="s">
        <v>577</v>
      </c>
      <c r="N78" s="25">
        <f>K78*L78</f>
        <v>1465.9</v>
      </c>
      <c r="O78" s="23"/>
      <c r="P78" s="17"/>
      <c r="Q78" s="17"/>
      <c r="R78" s="17"/>
      <c r="S78" s="17"/>
      <c r="T78" s="17"/>
      <c r="U78" s="11" t="s">
        <v>602</v>
      </c>
      <c r="V78" s="33"/>
    </row>
    <row r="79" ht="26" customHeight="1" spans="1:22">
      <c r="A79" s="10"/>
      <c r="B79" s="10">
        <v>77</v>
      </c>
      <c r="C79" s="34"/>
      <c r="D79" s="34"/>
      <c r="E79" s="34"/>
      <c r="F79" s="34"/>
      <c r="G79" s="34"/>
      <c r="H79" s="10" t="s">
        <v>596</v>
      </c>
      <c r="I79" s="19" t="s">
        <v>597</v>
      </c>
      <c r="J79" s="19">
        <v>80</v>
      </c>
      <c r="K79" s="34"/>
      <c r="L79" s="34"/>
      <c r="M79" s="40"/>
      <c r="N79" s="41"/>
      <c r="O79" s="23"/>
      <c r="P79" s="17"/>
      <c r="Q79" s="17"/>
      <c r="R79" s="17"/>
      <c r="S79" s="17"/>
      <c r="T79" s="17"/>
      <c r="U79" s="34"/>
      <c r="V79" s="33"/>
    </row>
    <row r="80" ht="26" customHeight="1" spans="1:22">
      <c r="A80" s="10"/>
      <c r="B80" s="10">
        <v>78</v>
      </c>
      <c r="C80" s="34"/>
      <c r="D80" s="34"/>
      <c r="E80" s="34"/>
      <c r="F80" s="34"/>
      <c r="G80" s="34"/>
      <c r="H80" s="10" t="s">
        <v>606</v>
      </c>
      <c r="I80" s="19" t="s">
        <v>51</v>
      </c>
      <c r="J80" s="19">
        <v>145.5</v>
      </c>
      <c r="K80" s="34"/>
      <c r="L80" s="34"/>
      <c r="M80" s="40"/>
      <c r="N80" s="41"/>
      <c r="O80" s="23"/>
      <c r="P80" s="17"/>
      <c r="Q80" s="17"/>
      <c r="R80" s="17"/>
      <c r="S80" s="17"/>
      <c r="T80" s="17"/>
      <c r="U80" s="34"/>
      <c r="V80" s="33"/>
    </row>
    <row r="81" ht="26" customHeight="1" spans="1:22">
      <c r="A81" s="10"/>
      <c r="B81" s="10">
        <v>79</v>
      </c>
      <c r="C81" s="12"/>
      <c r="D81" s="12"/>
      <c r="E81" s="12"/>
      <c r="F81" s="12"/>
      <c r="G81" s="12"/>
      <c r="H81" s="10" t="s">
        <v>598</v>
      </c>
      <c r="I81" s="19" t="s">
        <v>599</v>
      </c>
      <c r="J81" s="19">
        <v>25.2</v>
      </c>
      <c r="K81" s="12"/>
      <c r="L81" s="12"/>
      <c r="M81" s="27"/>
      <c r="N81" s="28"/>
      <c r="O81" s="23"/>
      <c r="P81" s="17"/>
      <c r="Q81" s="17"/>
      <c r="R81" s="17"/>
      <c r="S81" s="17"/>
      <c r="T81" s="17"/>
      <c r="U81" s="12"/>
      <c r="V81" s="33"/>
    </row>
    <row r="82" s="1" customFormat="1" ht="24" spans="1:22">
      <c r="A82" s="10">
        <v>234</v>
      </c>
      <c r="B82" s="10">
        <v>80</v>
      </c>
      <c r="C82" s="11" t="s">
        <v>607</v>
      </c>
      <c r="D82" s="11" t="s">
        <v>608</v>
      </c>
      <c r="E82" s="11" t="s">
        <v>609</v>
      </c>
      <c r="F82" s="11" t="s">
        <v>610</v>
      </c>
      <c r="G82" s="11" t="s">
        <v>611</v>
      </c>
      <c r="H82" s="10" t="s">
        <v>594</v>
      </c>
      <c r="I82" s="19" t="s">
        <v>595</v>
      </c>
      <c r="J82" s="19">
        <v>70</v>
      </c>
      <c r="K82" s="11">
        <f>J82+J83*16+J84</f>
        <v>1375.2</v>
      </c>
      <c r="L82" s="11">
        <v>18</v>
      </c>
      <c r="M82" s="24" t="s">
        <v>577</v>
      </c>
      <c r="N82" s="25">
        <f>K82*L82</f>
        <v>24753.6</v>
      </c>
      <c r="O82" s="42"/>
      <c r="P82" s="17"/>
      <c r="Q82" s="17"/>
      <c r="R82" s="17"/>
      <c r="S82" s="17"/>
      <c r="T82" s="17"/>
      <c r="U82" s="11" t="s">
        <v>607</v>
      </c>
      <c r="V82" s="17"/>
    </row>
    <row r="83" s="1" customFormat="1" spans="1:22">
      <c r="A83" s="10"/>
      <c r="B83" s="10">
        <v>81</v>
      </c>
      <c r="C83" s="34"/>
      <c r="D83" s="34"/>
      <c r="E83" s="34"/>
      <c r="F83" s="34"/>
      <c r="G83" s="34"/>
      <c r="H83" s="10" t="s">
        <v>596</v>
      </c>
      <c r="I83" s="19" t="s">
        <v>597</v>
      </c>
      <c r="J83" s="19">
        <v>80</v>
      </c>
      <c r="K83" s="34"/>
      <c r="L83" s="34"/>
      <c r="M83" s="40"/>
      <c r="N83" s="41"/>
      <c r="O83" s="43"/>
      <c r="P83" s="17"/>
      <c r="Q83" s="17"/>
      <c r="R83" s="17"/>
      <c r="S83" s="17"/>
      <c r="T83" s="17"/>
      <c r="U83" s="34"/>
      <c r="V83" s="17"/>
    </row>
    <row r="84" s="1" customFormat="1" spans="1:22">
      <c r="A84" s="10"/>
      <c r="B84" s="10">
        <v>82</v>
      </c>
      <c r="C84" s="12"/>
      <c r="D84" s="12"/>
      <c r="E84" s="12"/>
      <c r="F84" s="12"/>
      <c r="G84" s="12"/>
      <c r="H84" s="10" t="s">
        <v>598</v>
      </c>
      <c r="I84" s="19" t="s">
        <v>599</v>
      </c>
      <c r="J84" s="19">
        <v>25.2</v>
      </c>
      <c r="K84" s="12"/>
      <c r="L84" s="12"/>
      <c r="M84" s="27"/>
      <c r="N84" s="28"/>
      <c r="O84" s="44"/>
      <c r="P84" s="17"/>
      <c r="Q84" s="17"/>
      <c r="R84" s="17"/>
      <c r="S84" s="17"/>
      <c r="T84" s="17"/>
      <c r="U84" s="12"/>
      <c r="V84" s="17"/>
    </row>
    <row r="85" ht="45" customHeight="1" spans="1:22">
      <c r="A85" s="10">
        <v>235</v>
      </c>
      <c r="B85" s="10">
        <v>83</v>
      </c>
      <c r="C85" s="11" t="s">
        <v>612</v>
      </c>
      <c r="D85" s="11" t="s">
        <v>613</v>
      </c>
      <c r="E85" s="11" t="s">
        <v>614</v>
      </c>
      <c r="F85" s="11" t="s">
        <v>389</v>
      </c>
      <c r="G85" s="11" t="s">
        <v>615</v>
      </c>
      <c r="H85" s="10" t="s">
        <v>616</v>
      </c>
      <c r="I85" s="19" t="s">
        <v>51</v>
      </c>
      <c r="J85" s="19">
        <v>19</v>
      </c>
      <c r="K85" s="42">
        <f>J85+J86</f>
        <v>39</v>
      </c>
      <c r="L85" s="11">
        <v>19</v>
      </c>
      <c r="M85" s="24" t="s">
        <v>577</v>
      </c>
      <c r="N85" s="25">
        <f>K85*L85</f>
        <v>741</v>
      </c>
      <c r="O85" s="23"/>
      <c r="P85" s="17"/>
      <c r="Q85" s="17"/>
      <c r="R85" s="17"/>
      <c r="S85" s="17"/>
      <c r="T85" s="17"/>
      <c r="U85" s="11" t="s">
        <v>612</v>
      </c>
      <c r="V85" s="33"/>
    </row>
    <row r="86" ht="45" customHeight="1" spans="1:22">
      <c r="A86" s="10"/>
      <c r="B86" s="10">
        <v>84</v>
      </c>
      <c r="C86" s="12"/>
      <c r="D86" s="12"/>
      <c r="E86" s="12"/>
      <c r="F86" s="12"/>
      <c r="G86" s="12"/>
      <c r="H86" s="10" t="s">
        <v>617</v>
      </c>
      <c r="I86" s="19" t="s">
        <v>51</v>
      </c>
      <c r="J86" s="19">
        <v>20</v>
      </c>
      <c r="K86" s="44"/>
      <c r="L86" s="12"/>
      <c r="M86" s="27"/>
      <c r="N86" s="28"/>
      <c r="O86" s="23"/>
      <c r="P86" s="17"/>
      <c r="Q86" s="17"/>
      <c r="R86" s="17"/>
      <c r="S86" s="17"/>
      <c r="T86" s="17"/>
      <c r="U86" s="12"/>
      <c r="V86" s="33"/>
    </row>
    <row r="87" ht="24" spans="1:22">
      <c r="A87" s="10">
        <v>244</v>
      </c>
      <c r="B87" s="10">
        <v>85</v>
      </c>
      <c r="C87" s="10" t="s">
        <v>618</v>
      </c>
      <c r="D87" s="10" t="s">
        <v>460</v>
      </c>
      <c r="E87" s="10" t="s">
        <v>220</v>
      </c>
      <c r="F87" s="10" t="s">
        <v>619</v>
      </c>
      <c r="G87" s="10" t="s">
        <v>620</v>
      </c>
      <c r="H87" s="10" t="s">
        <v>223</v>
      </c>
      <c r="I87" s="19" t="s">
        <v>224</v>
      </c>
      <c r="J87" s="19">
        <v>60</v>
      </c>
      <c r="K87" s="10">
        <f>J87*5</f>
        <v>300</v>
      </c>
      <c r="L87" s="10">
        <v>20</v>
      </c>
      <c r="M87" s="20" t="s">
        <v>577</v>
      </c>
      <c r="N87" s="21">
        <f t="shared" ref="N87:N93" si="1">K87*L87</f>
        <v>6000</v>
      </c>
      <c r="O87" s="23"/>
      <c r="P87" s="17"/>
      <c r="Q87" s="17"/>
      <c r="R87" s="17"/>
      <c r="S87" s="17"/>
      <c r="T87" s="17"/>
      <c r="U87" s="10" t="s">
        <v>621</v>
      </c>
      <c r="V87" s="33"/>
    </row>
    <row r="88" s="1" customFormat="1" ht="36" spans="1:22">
      <c r="A88" s="10">
        <v>257</v>
      </c>
      <c r="B88" s="10">
        <v>86</v>
      </c>
      <c r="C88" s="10" t="s">
        <v>622</v>
      </c>
      <c r="D88" s="10" t="s">
        <v>623</v>
      </c>
      <c r="E88" s="10" t="s">
        <v>624</v>
      </c>
      <c r="F88" s="10" t="s">
        <v>625</v>
      </c>
      <c r="G88" s="10" t="s">
        <v>626</v>
      </c>
      <c r="H88" s="10" t="s">
        <v>270</v>
      </c>
      <c r="I88" s="19" t="s">
        <v>51</v>
      </c>
      <c r="J88" s="19">
        <v>50</v>
      </c>
      <c r="K88" s="10">
        <v>3000</v>
      </c>
      <c r="L88" s="10">
        <v>70</v>
      </c>
      <c r="M88" s="20" t="s">
        <v>627</v>
      </c>
      <c r="N88" s="21">
        <f t="shared" si="1"/>
        <v>210000</v>
      </c>
      <c r="O88" s="23"/>
      <c r="P88" s="17"/>
      <c r="Q88" s="17"/>
      <c r="R88" s="17"/>
      <c r="S88" s="17"/>
      <c r="T88" s="17"/>
      <c r="U88" s="10" t="s">
        <v>628</v>
      </c>
      <c r="V88" s="17"/>
    </row>
    <row r="89" s="1" customFormat="1" ht="24" spans="1:22">
      <c r="A89" s="10">
        <v>264</v>
      </c>
      <c r="B89" s="10">
        <v>87</v>
      </c>
      <c r="C89" s="10" t="s">
        <v>629</v>
      </c>
      <c r="D89" s="10" t="s">
        <v>623</v>
      </c>
      <c r="E89" s="10" t="s">
        <v>506</v>
      </c>
      <c r="F89" s="10" t="s">
        <v>625</v>
      </c>
      <c r="G89" s="10" t="s">
        <v>630</v>
      </c>
      <c r="H89" s="10" t="s">
        <v>270</v>
      </c>
      <c r="I89" s="19" t="s">
        <v>51</v>
      </c>
      <c r="J89" s="19">
        <v>50</v>
      </c>
      <c r="K89" s="18">
        <v>850</v>
      </c>
      <c r="L89" s="10">
        <v>5</v>
      </c>
      <c r="M89" s="20" t="s">
        <v>627</v>
      </c>
      <c r="N89" s="21">
        <f t="shared" si="1"/>
        <v>4250</v>
      </c>
      <c r="O89" s="23"/>
      <c r="P89" s="17"/>
      <c r="Q89" s="17"/>
      <c r="R89" s="17"/>
      <c r="S89" s="17"/>
      <c r="T89" s="17"/>
      <c r="U89" s="10" t="s">
        <v>631</v>
      </c>
      <c r="V89" s="17"/>
    </row>
    <row r="90" s="1" customFormat="1" ht="24" spans="1:22">
      <c r="A90" s="10">
        <v>280</v>
      </c>
      <c r="B90" s="10">
        <v>88</v>
      </c>
      <c r="C90" s="10" t="s">
        <v>632</v>
      </c>
      <c r="D90" s="10" t="s">
        <v>623</v>
      </c>
      <c r="E90" s="10" t="s">
        <v>69</v>
      </c>
      <c r="F90" s="10" t="s">
        <v>625</v>
      </c>
      <c r="G90" s="10" t="s">
        <v>633</v>
      </c>
      <c r="H90" s="10" t="s">
        <v>270</v>
      </c>
      <c r="I90" s="19" t="s">
        <v>51</v>
      </c>
      <c r="J90" s="19">
        <v>50</v>
      </c>
      <c r="K90" s="10">
        <v>4500</v>
      </c>
      <c r="L90" s="10">
        <v>120</v>
      </c>
      <c r="M90" s="20" t="s">
        <v>627</v>
      </c>
      <c r="N90" s="21">
        <f t="shared" si="1"/>
        <v>540000</v>
      </c>
      <c r="O90" s="23"/>
      <c r="P90" s="17"/>
      <c r="Q90" s="17"/>
      <c r="R90" s="17"/>
      <c r="S90" s="17"/>
      <c r="T90" s="17"/>
      <c r="U90" s="10" t="s">
        <v>634</v>
      </c>
      <c r="V90" s="17"/>
    </row>
    <row r="91" ht="79" customHeight="1" spans="1:22">
      <c r="A91" s="10">
        <v>342</v>
      </c>
      <c r="B91" s="10">
        <v>89</v>
      </c>
      <c r="C91" s="10" t="s">
        <v>635</v>
      </c>
      <c r="D91" s="10" t="s">
        <v>636</v>
      </c>
      <c r="E91" s="10" t="s">
        <v>408</v>
      </c>
      <c r="F91" s="10" t="s">
        <v>637</v>
      </c>
      <c r="G91" s="10" t="s">
        <v>638</v>
      </c>
      <c r="H91" s="10" t="s">
        <v>639</v>
      </c>
      <c r="I91" s="19" t="s">
        <v>51</v>
      </c>
      <c r="J91" s="19">
        <v>30</v>
      </c>
      <c r="K91" s="19">
        <v>30</v>
      </c>
      <c r="L91" s="10">
        <v>150</v>
      </c>
      <c r="M91" s="20" t="s">
        <v>640</v>
      </c>
      <c r="N91" s="21">
        <f t="shared" si="1"/>
        <v>4500</v>
      </c>
      <c r="O91" s="23"/>
      <c r="P91" s="17"/>
      <c r="Q91" s="17"/>
      <c r="R91" s="17"/>
      <c r="S91" s="17"/>
      <c r="T91" s="17"/>
      <c r="U91" s="10" t="s">
        <v>641</v>
      </c>
      <c r="V91" s="33"/>
    </row>
    <row r="92" ht="36" spans="1:22">
      <c r="A92" s="10">
        <v>343</v>
      </c>
      <c r="B92" s="10">
        <v>90</v>
      </c>
      <c r="C92" s="10" t="s">
        <v>642</v>
      </c>
      <c r="D92" s="10" t="s">
        <v>643</v>
      </c>
      <c r="E92" s="10" t="s">
        <v>644</v>
      </c>
      <c r="F92" s="10" t="s">
        <v>645</v>
      </c>
      <c r="G92" s="10" t="s">
        <v>646</v>
      </c>
      <c r="H92" s="10" t="s">
        <v>647</v>
      </c>
      <c r="I92" s="19" t="s">
        <v>51</v>
      </c>
      <c r="J92" s="19">
        <v>43</v>
      </c>
      <c r="K92" s="10">
        <f>J92*2</f>
        <v>86</v>
      </c>
      <c r="L92" s="10">
        <v>230</v>
      </c>
      <c r="M92" s="20" t="s">
        <v>640</v>
      </c>
      <c r="N92" s="21">
        <f t="shared" si="1"/>
        <v>19780</v>
      </c>
      <c r="O92" s="23"/>
      <c r="P92" s="17"/>
      <c r="Q92" s="17"/>
      <c r="R92" s="17"/>
      <c r="S92" s="17"/>
      <c r="T92" s="17"/>
      <c r="U92" s="10" t="s">
        <v>648</v>
      </c>
      <c r="V92" s="33"/>
    </row>
    <row r="93" ht="48" spans="1:22">
      <c r="A93" s="10">
        <v>344</v>
      </c>
      <c r="B93" s="10">
        <v>91</v>
      </c>
      <c r="C93" s="11" t="s">
        <v>649</v>
      </c>
      <c r="D93" s="10" t="s">
        <v>650</v>
      </c>
      <c r="E93" s="11" t="s">
        <v>651</v>
      </c>
      <c r="F93" s="11" t="s">
        <v>652</v>
      </c>
      <c r="G93" s="11" t="s">
        <v>653</v>
      </c>
      <c r="H93" s="10" t="s">
        <v>654</v>
      </c>
      <c r="I93" s="19" t="s">
        <v>51</v>
      </c>
      <c r="J93" s="19">
        <v>23</v>
      </c>
      <c r="K93" s="11">
        <f>J93+J94+J95+J96+J97</f>
        <v>134</v>
      </c>
      <c r="L93" s="11">
        <v>30</v>
      </c>
      <c r="M93" s="24" t="s">
        <v>640</v>
      </c>
      <c r="N93" s="25">
        <f t="shared" si="1"/>
        <v>4020</v>
      </c>
      <c r="O93" s="23"/>
      <c r="P93" s="17"/>
      <c r="Q93" s="17"/>
      <c r="R93" s="17"/>
      <c r="S93" s="17"/>
      <c r="T93" s="17"/>
      <c r="U93" s="11" t="s">
        <v>655</v>
      </c>
      <c r="V93" s="33"/>
    </row>
    <row r="94" ht="24" spans="1:22">
      <c r="A94" s="10"/>
      <c r="B94" s="10">
        <v>92</v>
      </c>
      <c r="C94" s="34"/>
      <c r="D94" s="10" t="s">
        <v>656</v>
      </c>
      <c r="E94" s="34"/>
      <c r="F94" s="34"/>
      <c r="G94" s="34"/>
      <c r="H94" s="10" t="s">
        <v>657</v>
      </c>
      <c r="I94" s="19" t="s">
        <v>51</v>
      </c>
      <c r="J94" s="19">
        <v>30</v>
      </c>
      <c r="K94" s="34"/>
      <c r="L94" s="34"/>
      <c r="M94" s="40"/>
      <c r="N94" s="41"/>
      <c r="O94" s="23"/>
      <c r="P94" s="17"/>
      <c r="Q94" s="17"/>
      <c r="R94" s="17"/>
      <c r="S94" s="17"/>
      <c r="T94" s="17"/>
      <c r="U94" s="34"/>
      <c r="V94" s="33"/>
    </row>
    <row r="95" spans="1:22">
      <c r="A95" s="10"/>
      <c r="B95" s="10">
        <v>93</v>
      </c>
      <c r="C95" s="34"/>
      <c r="D95" s="10">
        <v>250310028</v>
      </c>
      <c r="E95" s="34"/>
      <c r="F95" s="34"/>
      <c r="G95" s="34"/>
      <c r="H95" s="10" t="s">
        <v>658</v>
      </c>
      <c r="I95" s="19" t="s">
        <v>51</v>
      </c>
      <c r="J95" s="19">
        <v>21</v>
      </c>
      <c r="K95" s="34"/>
      <c r="L95" s="34"/>
      <c r="M95" s="40"/>
      <c r="N95" s="41"/>
      <c r="O95" s="23"/>
      <c r="P95" s="17"/>
      <c r="Q95" s="17"/>
      <c r="R95" s="17"/>
      <c r="S95" s="17"/>
      <c r="T95" s="17"/>
      <c r="U95" s="34"/>
      <c r="V95" s="33"/>
    </row>
    <row r="96" ht="24" spans="1:22">
      <c r="A96" s="10"/>
      <c r="B96" s="10">
        <v>94</v>
      </c>
      <c r="C96" s="34"/>
      <c r="D96" s="10" t="s">
        <v>659</v>
      </c>
      <c r="E96" s="34"/>
      <c r="F96" s="34"/>
      <c r="G96" s="34"/>
      <c r="H96" s="10" t="s">
        <v>660</v>
      </c>
      <c r="I96" s="19" t="s">
        <v>51</v>
      </c>
      <c r="J96" s="19">
        <v>30</v>
      </c>
      <c r="K96" s="34"/>
      <c r="L96" s="34"/>
      <c r="M96" s="40"/>
      <c r="N96" s="41"/>
      <c r="O96" s="23"/>
      <c r="P96" s="17"/>
      <c r="Q96" s="17"/>
      <c r="R96" s="17"/>
      <c r="S96" s="17"/>
      <c r="T96" s="17"/>
      <c r="U96" s="34"/>
      <c r="V96" s="33"/>
    </row>
    <row r="97" spans="1:22">
      <c r="A97" s="10"/>
      <c r="B97" s="10">
        <v>95</v>
      </c>
      <c r="C97" s="12"/>
      <c r="D97" s="10" t="s">
        <v>661</v>
      </c>
      <c r="E97" s="12"/>
      <c r="F97" s="12"/>
      <c r="G97" s="12"/>
      <c r="H97" s="10" t="s">
        <v>662</v>
      </c>
      <c r="I97" s="19" t="s">
        <v>51</v>
      </c>
      <c r="J97" s="19">
        <v>30</v>
      </c>
      <c r="K97" s="12"/>
      <c r="L97" s="12"/>
      <c r="M97" s="27"/>
      <c r="N97" s="28"/>
      <c r="O97" s="23"/>
      <c r="P97" s="17"/>
      <c r="Q97" s="17"/>
      <c r="R97" s="17"/>
      <c r="S97" s="17"/>
      <c r="T97" s="17"/>
      <c r="U97" s="12"/>
      <c r="V97" s="33"/>
    </row>
    <row r="98" ht="24" spans="1:22">
      <c r="A98" s="10">
        <v>345</v>
      </c>
      <c r="B98" s="10">
        <v>96</v>
      </c>
      <c r="C98" s="10" t="s">
        <v>663</v>
      </c>
      <c r="D98" s="10">
        <v>250403003</v>
      </c>
      <c r="E98" s="10" t="s">
        <v>429</v>
      </c>
      <c r="F98" s="10" t="s">
        <v>664</v>
      </c>
      <c r="G98" s="10" t="s">
        <v>665</v>
      </c>
      <c r="H98" s="10" t="s">
        <v>666</v>
      </c>
      <c r="I98" s="19" t="s">
        <v>51</v>
      </c>
      <c r="J98" s="19">
        <v>44.7</v>
      </c>
      <c r="K98" s="19">
        <v>44.7</v>
      </c>
      <c r="L98" s="10">
        <v>15</v>
      </c>
      <c r="M98" s="20" t="s">
        <v>640</v>
      </c>
      <c r="N98" s="21">
        <f>K98*L98</f>
        <v>670.5</v>
      </c>
      <c r="O98" s="23"/>
      <c r="P98" s="17"/>
      <c r="Q98" s="17"/>
      <c r="R98" s="17"/>
      <c r="S98" s="17"/>
      <c r="T98" s="17"/>
      <c r="U98" s="10" t="s">
        <v>667</v>
      </c>
      <c r="V98" s="33"/>
    </row>
    <row r="99" ht="120" spans="1:22">
      <c r="A99" s="10">
        <v>346</v>
      </c>
      <c r="B99" s="10">
        <v>97</v>
      </c>
      <c r="C99" s="10" t="s">
        <v>668</v>
      </c>
      <c r="D99" s="10" t="s">
        <v>202</v>
      </c>
      <c r="E99" s="10" t="s">
        <v>669</v>
      </c>
      <c r="F99" s="10" t="s">
        <v>670</v>
      </c>
      <c r="G99" s="10" t="s">
        <v>671</v>
      </c>
      <c r="H99" s="10" t="s">
        <v>26</v>
      </c>
      <c r="I99" s="19" t="s">
        <v>27</v>
      </c>
      <c r="J99" s="19">
        <v>200</v>
      </c>
      <c r="K99" s="10">
        <f>J99*3</f>
        <v>600</v>
      </c>
      <c r="L99" s="10">
        <v>15</v>
      </c>
      <c r="M99" s="20" t="s">
        <v>640</v>
      </c>
      <c r="N99" s="21">
        <f>K99*L99</f>
        <v>9000</v>
      </c>
      <c r="O99" s="23"/>
      <c r="P99" s="17"/>
      <c r="Q99" s="17"/>
      <c r="R99" s="17"/>
      <c r="S99" s="17"/>
      <c r="T99" s="17"/>
      <c r="U99" s="10" t="s">
        <v>672</v>
      </c>
      <c r="V99" s="33"/>
    </row>
    <row r="100" ht="180" spans="1:22">
      <c r="A100" s="10">
        <v>347</v>
      </c>
      <c r="B100" s="10">
        <v>98</v>
      </c>
      <c r="C100" s="10" t="s">
        <v>673</v>
      </c>
      <c r="D100" s="10">
        <v>270700005</v>
      </c>
      <c r="E100" s="10" t="s">
        <v>320</v>
      </c>
      <c r="F100" s="10" t="s">
        <v>674</v>
      </c>
      <c r="G100" s="10" t="s">
        <v>390</v>
      </c>
      <c r="H100" s="10" t="s">
        <v>391</v>
      </c>
      <c r="I100" s="19" t="s">
        <v>344</v>
      </c>
      <c r="J100" s="19">
        <v>975</v>
      </c>
      <c r="K100" s="19">
        <v>975</v>
      </c>
      <c r="L100" s="10">
        <v>15</v>
      </c>
      <c r="M100" s="20" t="s">
        <v>640</v>
      </c>
      <c r="N100" s="21">
        <f>K100*L100</f>
        <v>14625</v>
      </c>
      <c r="O100" s="23"/>
      <c r="P100" s="17"/>
      <c r="Q100" s="17"/>
      <c r="R100" s="17"/>
      <c r="S100" s="17"/>
      <c r="T100" s="17"/>
      <c r="U100" s="10" t="s">
        <v>675</v>
      </c>
      <c r="V100" s="33"/>
    </row>
    <row r="101" ht="352" customHeight="1" spans="1:22">
      <c r="A101" s="11">
        <v>348</v>
      </c>
      <c r="B101" s="10">
        <v>99</v>
      </c>
      <c r="C101" s="11" t="s">
        <v>676</v>
      </c>
      <c r="D101" s="11">
        <v>250310033</v>
      </c>
      <c r="E101" s="11" t="s">
        <v>677</v>
      </c>
      <c r="F101" s="11" t="s">
        <v>678</v>
      </c>
      <c r="G101" s="10" t="s">
        <v>679</v>
      </c>
      <c r="H101" s="10" t="s">
        <v>680</v>
      </c>
      <c r="I101" s="19" t="s">
        <v>51</v>
      </c>
      <c r="J101" s="19">
        <v>15</v>
      </c>
      <c r="K101" s="19">
        <v>15</v>
      </c>
      <c r="L101" s="10">
        <v>150</v>
      </c>
      <c r="M101" s="20" t="s">
        <v>640</v>
      </c>
      <c r="N101" s="21">
        <f>K101*L101</f>
        <v>2250</v>
      </c>
      <c r="O101" s="23"/>
      <c r="P101" s="17"/>
      <c r="Q101" s="17"/>
      <c r="R101" s="17"/>
      <c r="S101" s="17"/>
      <c r="T101" s="17"/>
      <c r="U101" s="11" t="s">
        <v>681</v>
      </c>
      <c r="V101" s="33"/>
    </row>
    <row r="102" s="1" customFormat="1" ht="46" customHeight="1" spans="1:22">
      <c r="A102" s="10">
        <v>349</v>
      </c>
      <c r="B102" s="10">
        <v>100</v>
      </c>
      <c r="C102" s="11" t="s">
        <v>682</v>
      </c>
      <c r="D102" s="10" t="s">
        <v>683</v>
      </c>
      <c r="E102" s="11" t="s">
        <v>684</v>
      </c>
      <c r="F102" s="11" t="s">
        <v>685</v>
      </c>
      <c r="G102" s="35" t="s">
        <v>686</v>
      </c>
      <c r="H102" s="10" t="s">
        <v>687</v>
      </c>
      <c r="I102" s="19" t="s">
        <v>344</v>
      </c>
      <c r="J102" s="19">
        <v>120</v>
      </c>
      <c r="K102" s="11">
        <f>J102+J103*3+J104+J105</f>
        <v>230</v>
      </c>
      <c r="L102" s="11">
        <v>20</v>
      </c>
      <c r="M102" s="24" t="s">
        <v>640</v>
      </c>
      <c r="N102" s="25">
        <f>K102*L102</f>
        <v>4600</v>
      </c>
      <c r="O102" s="42"/>
      <c r="P102" s="17"/>
      <c r="Q102" s="17"/>
      <c r="R102" s="17"/>
      <c r="S102" s="17"/>
      <c r="T102" s="17"/>
      <c r="U102" s="11" t="s">
        <v>688</v>
      </c>
      <c r="V102" s="17"/>
    </row>
    <row r="103" s="1" customFormat="1" ht="46" customHeight="1" spans="1:22">
      <c r="A103" s="10"/>
      <c r="B103" s="10">
        <v>101</v>
      </c>
      <c r="C103" s="34"/>
      <c r="D103" s="10" t="s">
        <v>689</v>
      </c>
      <c r="E103" s="34"/>
      <c r="F103" s="34"/>
      <c r="G103" s="36"/>
      <c r="H103" s="10" t="s">
        <v>690</v>
      </c>
      <c r="I103" s="19" t="s">
        <v>51</v>
      </c>
      <c r="J103" s="19">
        <v>19</v>
      </c>
      <c r="K103" s="34"/>
      <c r="L103" s="34"/>
      <c r="M103" s="40"/>
      <c r="N103" s="41"/>
      <c r="O103" s="43"/>
      <c r="P103" s="17"/>
      <c r="Q103" s="17"/>
      <c r="R103" s="17"/>
      <c r="S103" s="17"/>
      <c r="T103" s="17"/>
      <c r="U103" s="34"/>
      <c r="V103" s="17"/>
    </row>
    <row r="104" s="1" customFormat="1" ht="46" customHeight="1" spans="1:22">
      <c r="A104" s="10"/>
      <c r="B104" s="10">
        <v>102</v>
      </c>
      <c r="C104" s="34"/>
      <c r="D104" s="10">
        <v>250310048</v>
      </c>
      <c r="E104" s="34"/>
      <c r="F104" s="34"/>
      <c r="G104" s="36"/>
      <c r="H104" s="10" t="s">
        <v>691</v>
      </c>
      <c r="I104" s="19" t="s">
        <v>51</v>
      </c>
      <c r="J104" s="19">
        <v>19</v>
      </c>
      <c r="K104" s="34"/>
      <c r="L104" s="34"/>
      <c r="M104" s="40"/>
      <c r="N104" s="41"/>
      <c r="O104" s="43"/>
      <c r="P104" s="17"/>
      <c r="Q104" s="17"/>
      <c r="R104" s="17"/>
      <c r="S104" s="17"/>
      <c r="T104" s="17"/>
      <c r="U104" s="34"/>
      <c r="V104" s="17"/>
    </row>
    <row r="105" s="1" customFormat="1" ht="46" customHeight="1" spans="1:22">
      <c r="A105" s="10"/>
      <c r="B105" s="10">
        <v>103</v>
      </c>
      <c r="C105" s="12"/>
      <c r="D105" s="10">
        <v>250310024</v>
      </c>
      <c r="E105" s="12"/>
      <c r="F105" s="12"/>
      <c r="G105" s="37"/>
      <c r="H105" s="10" t="s">
        <v>692</v>
      </c>
      <c r="I105" s="19" t="s">
        <v>51</v>
      </c>
      <c r="J105" s="19">
        <v>34</v>
      </c>
      <c r="K105" s="12"/>
      <c r="L105" s="12"/>
      <c r="M105" s="27"/>
      <c r="N105" s="28"/>
      <c r="O105" s="44"/>
      <c r="P105" s="17"/>
      <c r="Q105" s="17"/>
      <c r="R105" s="17"/>
      <c r="S105" s="17"/>
      <c r="T105" s="17"/>
      <c r="U105" s="12"/>
      <c r="V105" s="17"/>
    </row>
    <row r="106" ht="24" spans="1:22">
      <c r="A106" s="10">
        <v>350</v>
      </c>
      <c r="B106" s="10">
        <v>104</v>
      </c>
      <c r="C106" s="10" t="s">
        <v>693</v>
      </c>
      <c r="D106" s="10" t="s">
        <v>694</v>
      </c>
      <c r="E106" s="10" t="s">
        <v>695</v>
      </c>
      <c r="F106" s="10" t="s">
        <v>696</v>
      </c>
      <c r="G106" s="10" t="s">
        <v>697</v>
      </c>
      <c r="H106" s="10" t="s">
        <v>698</v>
      </c>
      <c r="I106" s="19" t="s">
        <v>51</v>
      </c>
      <c r="J106" s="19">
        <v>80</v>
      </c>
      <c r="K106" s="19">
        <v>80</v>
      </c>
      <c r="L106" s="10">
        <v>280</v>
      </c>
      <c r="M106" s="20" t="s">
        <v>640</v>
      </c>
      <c r="N106" s="21">
        <f t="shared" ref="N106:N130" si="2">K106*L106</f>
        <v>22400</v>
      </c>
      <c r="O106" s="23"/>
      <c r="P106" s="17"/>
      <c r="Q106" s="17"/>
      <c r="R106" s="17"/>
      <c r="S106" s="17"/>
      <c r="T106" s="17"/>
      <c r="U106" s="10" t="s">
        <v>699</v>
      </c>
      <c r="V106" s="33"/>
    </row>
    <row r="107" ht="141" customHeight="1" spans="1:22">
      <c r="A107" s="10">
        <v>352</v>
      </c>
      <c r="B107" s="10">
        <v>105</v>
      </c>
      <c r="C107" s="10" t="s">
        <v>700</v>
      </c>
      <c r="D107" s="10" t="s">
        <v>701</v>
      </c>
      <c r="E107" s="10" t="s">
        <v>695</v>
      </c>
      <c r="F107" s="10" t="s">
        <v>702</v>
      </c>
      <c r="G107" s="10" t="s">
        <v>703</v>
      </c>
      <c r="H107" s="10" t="s">
        <v>704</v>
      </c>
      <c r="I107" s="19" t="s">
        <v>51</v>
      </c>
      <c r="J107" s="19">
        <v>20</v>
      </c>
      <c r="K107" s="19">
        <v>20</v>
      </c>
      <c r="L107" s="10">
        <v>22</v>
      </c>
      <c r="M107" s="20" t="s">
        <v>640</v>
      </c>
      <c r="N107" s="21">
        <f t="shared" si="2"/>
        <v>440</v>
      </c>
      <c r="O107" s="23"/>
      <c r="P107" s="17"/>
      <c r="Q107" s="17"/>
      <c r="R107" s="17"/>
      <c r="S107" s="17"/>
      <c r="T107" s="17"/>
      <c r="U107" s="10" t="s">
        <v>705</v>
      </c>
      <c r="V107" s="33"/>
    </row>
    <row r="108" ht="24" spans="1:22">
      <c r="A108" s="10">
        <v>353</v>
      </c>
      <c r="B108" s="10">
        <v>106</v>
      </c>
      <c r="C108" s="10" t="s">
        <v>706</v>
      </c>
      <c r="D108" s="10" t="s">
        <v>707</v>
      </c>
      <c r="E108" s="10" t="s">
        <v>408</v>
      </c>
      <c r="F108" s="10" t="s">
        <v>708</v>
      </c>
      <c r="G108" s="10" t="s">
        <v>709</v>
      </c>
      <c r="H108" s="10" t="s">
        <v>710</v>
      </c>
      <c r="I108" s="19" t="s">
        <v>51</v>
      </c>
      <c r="J108" s="19">
        <v>35</v>
      </c>
      <c r="K108" s="19">
        <v>35</v>
      </c>
      <c r="L108" s="10">
        <v>70</v>
      </c>
      <c r="M108" s="20" t="s">
        <v>640</v>
      </c>
      <c r="N108" s="21">
        <f t="shared" si="2"/>
        <v>2450</v>
      </c>
      <c r="O108" s="23"/>
      <c r="P108" s="17"/>
      <c r="Q108" s="17"/>
      <c r="R108" s="17"/>
      <c r="S108" s="17"/>
      <c r="T108" s="17"/>
      <c r="U108" s="10" t="s">
        <v>711</v>
      </c>
      <c r="V108" s="33"/>
    </row>
    <row r="109" ht="97" customHeight="1" spans="1:22">
      <c r="A109" s="10">
        <v>355</v>
      </c>
      <c r="B109" s="10">
        <v>107</v>
      </c>
      <c r="C109" s="10" t="s">
        <v>712</v>
      </c>
      <c r="D109" s="10" t="s">
        <v>713</v>
      </c>
      <c r="E109" s="10" t="s">
        <v>408</v>
      </c>
      <c r="F109" s="10" t="s">
        <v>714</v>
      </c>
      <c r="G109" s="10" t="s">
        <v>715</v>
      </c>
      <c r="H109" s="10" t="s">
        <v>716</v>
      </c>
      <c r="I109" s="19" t="s">
        <v>51</v>
      </c>
      <c r="J109" s="19">
        <v>30</v>
      </c>
      <c r="K109" s="19">
        <v>30</v>
      </c>
      <c r="L109" s="10">
        <v>230</v>
      </c>
      <c r="M109" s="20" t="s">
        <v>640</v>
      </c>
      <c r="N109" s="21">
        <f t="shared" si="2"/>
        <v>6900</v>
      </c>
      <c r="O109" s="23"/>
      <c r="P109" s="17"/>
      <c r="Q109" s="17"/>
      <c r="R109" s="17"/>
      <c r="S109" s="17"/>
      <c r="T109" s="17"/>
      <c r="U109" s="10" t="s">
        <v>717</v>
      </c>
      <c r="V109" s="33"/>
    </row>
    <row r="110" ht="96" spans="1:22">
      <c r="A110" s="10">
        <v>357</v>
      </c>
      <c r="B110" s="10">
        <v>108</v>
      </c>
      <c r="C110" s="10" t="s">
        <v>718</v>
      </c>
      <c r="D110" s="10">
        <v>250310025</v>
      </c>
      <c r="E110" s="10" t="s">
        <v>719</v>
      </c>
      <c r="F110" s="10" t="s">
        <v>720</v>
      </c>
      <c r="G110" s="10" t="s">
        <v>721</v>
      </c>
      <c r="H110" s="10" t="s">
        <v>722</v>
      </c>
      <c r="I110" s="19" t="s">
        <v>51</v>
      </c>
      <c r="J110" s="19">
        <v>30</v>
      </c>
      <c r="K110" s="19">
        <v>30</v>
      </c>
      <c r="L110" s="10">
        <v>15</v>
      </c>
      <c r="M110" s="20" t="s">
        <v>640</v>
      </c>
      <c r="N110" s="21">
        <f t="shared" si="2"/>
        <v>450</v>
      </c>
      <c r="O110" s="23"/>
      <c r="P110" s="17"/>
      <c r="Q110" s="17"/>
      <c r="R110" s="17"/>
      <c r="S110" s="17"/>
      <c r="T110" s="17"/>
      <c r="U110" s="10" t="s">
        <v>723</v>
      </c>
      <c r="V110" s="33"/>
    </row>
    <row r="111" ht="48" spans="1:22">
      <c r="A111" s="10">
        <v>358</v>
      </c>
      <c r="B111" s="10">
        <v>109</v>
      </c>
      <c r="C111" s="10" t="s">
        <v>724</v>
      </c>
      <c r="D111" s="10" t="s">
        <v>725</v>
      </c>
      <c r="E111" s="10" t="s">
        <v>726</v>
      </c>
      <c r="F111" s="10" t="s">
        <v>727</v>
      </c>
      <c r="G111" s="10" t="s">
        <v>728</v>
      </c>
      <c r="H111" s="38" t="s">
        <v>729</v>
      </c>
      <c r="I111" s="19" t="s">
        <v>51</v>
      </c>
      <c r="J111" s="19">
        <v>30</v>
      </c>
      <c r="K111" s="19">
        <f>J111*2</f>
        <v>60</v>
      </c>
      <c r="L111" s="10">
        <v>15</v>
      </c>
      <c r="M111" s="20" t="s">
        <v>640</v>
      </c>
      <c r="N111" s="21">
        <f t="shared" si="2"/>
        <v>900</v>
      </c>
      <c r="O111" s="23"/>
      <c r="P111" s="17"/>
      <c r="Q111" s="17"/>
      <c r="R111" s="17"/>
      <c r="S111" s="17"/>
      <c r="T111" s="17"/>
      <c r="U111" s="10" t="s">
        <v>730</v>
      </c>
      <c r="V111" s="33"/>
    </row>
    <row r="112" ht="48" spans="1:22">
      <c r="A112" s="10">
        <v>359</v>
      </c>
      <c r="B112" s="10">
        <v>110</v>
      </c>
      <c r="C112" s="10" t="s">
        <v>731</v>
      </c>
      <c r="D112" s="10" t="s">
        <v>732</v>
      </c>
      <c r="E112" s="10" t="s">
        <v>695</v>
      </c>
      <c r="F112" s="10" t="s">
        <v>733</v>
      </c>
      <c r="G112" s="10" t="s">
        <v>734</v>
      </c>
      <c r="H112" s="10" t="s">
        <v>735</v>
      </c>
      <c r="I112" s="19" t="s">
        <v>51</v>
      </c>
      <c r="J112" s="19">
        <v>30</v>
      </c>
      <c r="K112" s="19">
        <v>30</v>
      </c>
      <c r="L112" s="10">
        <v>15</v>
      </c>
      <c r="M112" s="20" t="s">
        <v>640</v>
      </c>
      <c r="N112" s="21">
        <f t="shared" si="2"/>
        <v>450</v>
      </c>
      <c r="O112" s="23"/>
      <c r="P112" s="17"/>
      <c r="Q112" s="17"/>
      <c r="R112" s="17"/>
      <c r="S112" s="17"/>
      <c r="T112" s="17"/>
      <c r="U112" s="10" t="s">
        <v>736</v>
      </c>
      <c r="V112" s="33"/>
    </row>
    <row r="113" spans="1:22">
      <c r="A113" s="10">
        <v>360</v>
      </c>
      <c r="B113" s="10">
        <v>111</v>
      </c>
      <c r="C113" s="10" t="s">
        <v>737</v>
      </c>
      <c r="D113" s="10">
        <v>250304013</v>
      </c>
      <c r="E113" s="10" t="s">
        <v>738</v>
      </c>
      <c r="F113" s="10" t="s">
        <v>739</v>
      </c>
      <c r="G113" s="10" t="s">
        <v>740</v>
      </c>
      <c r="H113" s="10" t="s">
        <v>741</v>
      </c>
      <c r="I113" s="19" t="s">
        <v>51</v>
      </c>
      <c r="J113" s="19">
        <v>8</v>
      </c>
      <c r="K113" s="19">
        <v>8</v>
      </c>
      <c r="L113" s="10">
        <v>15</v>
      </c>
      <c r="M113" s="20" t="s">
        <v>640</v>
      </c>
      <c r="N113" s="21">
        <f t="shared" si="2"/>
        <v>120</v>
      </c>
      <c r="O113" s="23"/>
      <c r="P113" s="17"/>
      <c r="Q113" s="17"/>
      <c r="R113" s="17"/>
      <c r="S113" s="17"/>
      <c r="T113" s="17"/>
      <c r="U113" s="10" t="s">
        <v>742</v>
      </c>
      <c r="V113" s="33"/>
    </row>
    <row r="114" ht="24" spans="1:22">
      <c r="A114" s="10">
        <v>361</v>
      </c>
      <c r="B114" s="10">
        <v>112</v>
      </c>
      <c r="C114" s="10" t="s">
        <v>743</v>
      </c>
      <c r="D114" s="10">
        <v>250310062</v>
      </c>
      <c r="E114" s="10" t="s">
        <v>695</v>
      </c>
      <c r="F114" s="10" t="s">
        <v>744</v>
      </c>
      <c r="G114" s="10" t="s">
        <v>745</v>
      </c>
      <c r="H114" s="10" t="s">
        <v>746</v>
      </c>
      <c r="I114" s="19" t="s">
        <v>51</v>
      </c>
      <c r="J114" s="19">
        <v>275</v>
      </c>
      <c r="K114" s="19">
        <v>275</v>
      </c>
      <c r="L114" s="10">
        <v>15</v>
      </c>
      <c r="M114" s="20" t="s">
        <v>640</v>
      </c>
      <c r="N114" s="21">
        <f t="shared" si="2"/>
        <v>4125</v>
      </c>
      <c r="O114" s="23"/>
      <c r="P114" s="17"/>
      <c r="Q114" s="17"/>
      <c r="R114" s="17"/>
      <c r="S114" s="17"/>
      <c r="T114" s="17"/>
      <c r="U114" s="10" t="s">
        <v>747</v>
      </c>
      <c r="V114" s="33"/>
    </row>
    <row r="115" ht="36" spans="1:22">
      <c r="A115" s="10">
        <v>362</v>
      </c>
      <c r="B115" s="10">
        <v>113</v>
      </c>
      <c r="C115" s="10" t="s">
        <v>748</v>
      </c>
      <c r="D115" s="10">
        <v>250310031</v>
      </c>
      <c r="E115" s="10" t="s">
        <v>368</v>
      </c>
      <c r="F115" s="10" t="s">
        <v>749</v>
      </c>
      <c r="G115" s="10" t="s">
        <v>750</v>
      </c>
      <c r="H115" s="10" t="s">
        <v>751</v>
      </c>
      <c r="I115" s="19" t="s">
        <v>51</v>
      </c>
      <c r="J115" s="19">
        <v>15</v>
      </c>
      <c r="K115" s="19">
        <v>15</v>
      </c>
      <c r="L115" s="10">
        <v>100</v>
      </c>
      <c r="M115" s="20" t="s">
        <v>640</v>
      </c>
      <c r="N115" s="21">
        <f t="shared" si="2"/>
        <v>1500</v>
      </c>
      <c r="O115" s="23"/>
      <c r="P115" s="17"/>
      <c r="Q115" s="17"/>
      <c r="R115" s="17"/>
      <c r="S115" s="17"/>
      <c r="T115" s="17"/>
      <c r="U115" s="10" t="s">
        <v>752</v>
      </c>
      <c r="V115" s="33"/>
    </row>
    <row r="116" ht="24" spans="1:22">
      <c r="A116" s="10">
        <v>363</v>
      </c>
      <c r="B116" s="10">
        <v>114</v>
      </c>
      <c r="C116" s="10" t="s">
        <v>753</v>
      </c>
      <c r="D116" s="10">
        <v>250310022</v>
      </c>
      <c r="E116" s="10" t="s">
        <v>368</v>
      </c>
      <c r="F116" s="10" t="s">
        <v>754</v>
      </c>
      <c r="G116" s="10" t="s">
        <v>755</v>
      </c>
      <c r="H116" s="10" t="s">
        <v>756</v>
      </c>
      <c r="I116" s="19" t="s">
        <v>51</v>
      </c>
      <c r="J116" s="19">
        <v>16</v>
      </c>
      <c r="K116" s="19">
        <v>16</v>
      </c>
      <c r="L116" s="10">
        <v>200</v>
      </c>
      <c r="M116" s="20" t="s">
        <v>640</v>
      </c>
      <c r="N116" s="21">
        <f t="shared" si="2"/>
        <v>3200</v>
      </c>
      <c r="O116" s="23"/>
      <c r="P116" s="17"/>
      <c r="Q116" s="17"/>
      <c r="R116" s="17"/>
      <c r="S116" s="17"/>
      <c r="T116" s="17"/>
      <c r="U116" s="10" t="s">
        <v>757</v>
      </c>
      <c r="V116" s="33"/>
    </row>
    <row r="117" spans="1:22">
      <c r="A117" s="10">
        <v>364</v>
      </c>
      <c r="B117" s="10">
        <v>115</v>
      </c>
      <c r="C117" s="10" t="s">
        <v>758</v>
      </c>
      <c r="D117" s="10">
        <v>250310063</v>
      </c>
      <c r="E117" s="10" t="s">
        <v>408</v>
      </c>
      <c r="F117" s="10" t="s">
        <v>759</v>
      </c>
      <c r="G117" s="10" t="s">
        <v>760</v>
      </c>
      <c r="H117" s="10" t="s">
        <v>761</v>
      </c>
      <c r="I117" s="19" t="s">
        <v>51</v>
      </c>
      <c r="J117" s="19">
        <v>45</v>
      </c>
      <c r="K117" s="19">
        <v>45</v>
      </c>
      <c r="L117" s="10">
        <v>200</v>
      </c>
      <c r="M117" s="20" t="s">
        <v>640</v>
      </c>
      <c r="N117" s="21">
        <f t="shared" si="2"/>
        <v>9000</v>
      </c>
      <c r="O117" s="23"/>
      <c r="P117" s="17"/>
      <c r="Q117" s="17"/>
      <c r="R117" s="17"/>
      <c r="S117" s="17"/>
      <c r="T117" s="17"/>
      <c r="U117" s="10" t="s">
        <v>762</v>
      </c>
      <c r="V117" s="33"/>
    </row>
    <row r="118" ht="132" spans="1:22">
      <c r="A118" s="10">
        <v>365</v>
      </c>
      <c r="B118" s="10">
        <v>116</v>
      </c>
      <c r="C118" s="10" t="s">
        <v>763</v>
      </c>
      <c r="D118" s="10">
        <v>250310032</v>
      </c>
      <c r="E118" s="10" t="s">
        <v>726</v>
      </c>
      <c r="F118" s="10" t="s">
        <v>764</v>
      </c>
      <c r="G118" s="10" t="s">
        <v>765</v>
      </c>
      <c r="H118" s="10" t="s">
        <v>766</v>
      </c>
      <c r="I118" s="19" t="s">
        <v>51</v>
      </c>
      <c r="J118" s="19">
        <v>17</v>
      </c>
      <c r="K118" s="19">
        <v>17</v>
      </c>
      <c r="L118" s="10">
        <v>150</v>
      </c>
      <c r="M118" s="20" t="s">
        <v>640</v>
      </c>
      <c r="N118" s="21">
        <f t="shared" si="2"/>
        <v>2550</v>
      </c>
      <c r="O118" s="23"/>
      <c r="P118" s="17"/>
      <c r="Q118" s="17"/>
      <c r="R118" s="17"/>
      <c r="S118" s="17"/>
      <c r="T118" s="17"/>
      <c r="U118" s="10" t="s">
        <v>767</v>
      </c>
      <c r="V118" s="33"/>
    </row>
    <row r="119" spans="1:22">
      <c r="A119" s="10">
        <v>367</v>
      </c>
      <c r="B119" s="10">
        <v>117</v>
      </c>
      <c r="C119" s="10" t="s">
        <v>768</v>
      </c>
      <c r="D119" s="10">
        <v>250402026</v>
      </c>
      <c r="E119" s="10" t="s">
        <v>769</v>
      </c>
      <c r="F119" s="10" t="s">
        <v>770</v>
      </c>
      <c r="G119" s="10" t="s">
        <v>771</v>
      </c>
      <c r="H119" s="10" t="s">
        <v>772</v>
      </c>
      <c r="I119" s="19" t="s">
        <v>51</v>
      </c>
      <c r="J119" s="19">
        <v>18</v>
      </c>
      <c r="K119" s="19">
        <v>18</v>
      </c>
      <c r="L119" s="10">
        <v>25</v>
      </c>
      <c r="M119" s="20" t="s">
        <v>640</v>
      </c>
      <c r="N119" s="21">
        <f t="shared" si="2"/>
        <v>450</v>
      </c>
      <c r="O119" s="23"/>
      <c r="P119" s="17"/>
      <c r="Q119" s="17"/>
      <c r="R119" s="17"/>
      <c r="S119" s="17"/>
      <c r="T119" s="17"/>
      <c r="U119" s="10" t="s">
        <v>773</v>
      </c>
      <c r="V119" s="33"/>
    </row>
    <row r="120" ht="24" spans="1:22">
      <c r="A120" s="10">
        <v>368</v>
      </c>
      <c r="B120" s="10">
        <v>118</v>
      </c>
      <c r="C120" s="10" t="s">
        <v>774</v>
      </c>
      <c r="D120" s="10" t="s">
        <v>775</v>
      </c>
      <c r="E120" s="10" t="s">
        <v>408</v>
      </c>
      <c r="F120" s="10" t="s">
        <v>776</v>
      </c>
      <c r="G120" s="10" t="s">
        <v>777</v>
      </c>
      <c r="H120" s="10" t="s">
        <v>778</v>
      </c>
      <c r="I120" s="19" t="s">
        <v>51</v>
      </c>
      <c r="J120" s="19">
        <v>100</v>
      </c>
      <c r="K120" s="19">
        <v>100</v>
      </c>
      <c r="L120" s="10">
        <v>15</v>
      </c>
      <c r="M120" s="20" t="s">
        <v>640</v>
      </c>
      <c r="N120" s="21">
        <f t="shared" si="2"/>
        <v>1500</v>
      </c>
      <c r="O120" s="23"/>
      <c r="P120" s="17"/>
      <c r="Q120" s="17"/>
      <c r="R120" s="17"/>
      <c r="S120" s="17"/>
      <c r="T120" s="17"/>
      <c r="U120" s="10" t="s">
        <v>779</v>
      </c>
      <c r="V120" s="33"/>
    </row>
    <row r="121" ht="84" spans="1:22">
      <c r="A121" s="10">
        <v>369</v>
      </c>
      <c r="B121" s="10">
        <v>119</v>
      </c>
      <c r="C121" s="10" t="s">
        <v>780</v>
      </c>
      <c r="D121" s="10">
        <v>250403091</v>
      </c>
      <c r="E121" s="10" t="s">
        <v>408</v>
      </c>
      <c r="F121" s="10" t="s">
        <v>781</v>
      </c>
      <c r="G121" s="10" t="s">
        <v>782</v>
      </c>
      <c r="H121" s="10" t="s">
        <v>783</v>
      </c>
      <c r="I121" s="19" t="s">
        <v>344</v>
      </c>
      <c r="J121" s="19">
        <v>45</v>
      </c>
      <c r="K121" s="19">
        <v>45</v>
      </c>
      <c r="L121" s="10">
        <v>12</v>
      </c>
      <c r="M121" s="20" t="s">
        <v>640</v>
      </c>
      <c r="N121" s="21">
        <f t="shared" si="2"/>
        <v>540</v>
      </c>
      <c r="O121" s="23"/>
      <c r="P121" s="17"/>
      <c r="Q121" s="17"/>
      <c r="R121" s="17"/>
      <c r="S121" s="17"/>
      <c r="T121" s="17"/>
      <c r="U121" s="10" t="s">
        <v>784</v>
      </c>
      <c r="V121" s="33"/>
    </row>
    <row r="122" ht="36" customHeight="1" spans="1:22">
      <c r="A122" s="10">
        <v>370</v>
      </c>
      <c r="B122" s="10">
        <v>120</v>
      </c>
      <c r="C122" s="10" t="s">
        <v>785</v>
      </c>
      <c r="D122" s="10" t="s">
        <v>786</v>
      </c>
      <c r="E122" s="10" t="s">
        <v>408</v>
      </c>
      <c r="F122" s="10" t="s">
        <v>787</v>
      </c>
      <c r="G122" s="10" t="s">
        <v>788</v>
      </c>
      <c r="H122" s="10" t="s">
        <v>789</v>
      </c>
      <c r="I122" s="19" t="s">
        <v>51</v>
      </c>
      <c r="J122" s="19">
        <v>30</v>
      </c>
      <c r="K122" s="19">
        <v>30</v>
      </c>
      <c r="L122" s="10">
        <v>200</v>
      </c>
      <c r="M122" s="20" t="s">
        <v>640</v>
      </c>
      <c r="N122" s="21">
        <f t="shared" si="2"/>
        <v>6000</v>
      </c>
      <c r="O122" s="23"/>
      <c r="P122" s="17"/>
      <c r="Q122" s="17"/>
      <c r="R122" s="17"/>
      <c r="S122" s="17"/>
      <c r="T122" s="17"/>
      <c r="U122" s="10" t="s">
        <v>790</v>
      </c>
      <c r="V122" s="33"/>
    </row>
    <row r="123" s="1" customFormat="1" ht="192" spans="1:22">
      <c r="A123" s="10">
        <v>398</v>
      </c>
      <c r="B123" s="10">
        <v>121</v>
      </c>
      <c r="C123" s="10" t="s">
        <v>791</v>
      </c>
      <c r="D123" s="10" t="s">
        <v>792</v>
      </c>
      <c r="E123" s="10" t="s">
        <v>400</v>
      </c>
      <c r="F123" s="10" t="s">
        <v>793</v>
      </c>
      <c r="G123" s="10" t="s">
        <v>794</v>
      </c>
      <c r="H123" s="10" t="s">
        <v>795</v>
      </c>
      <c r="I123" s="19" t="s">
        <v>51</v>
      </c>
      <c r="J123" s="19">
        <v>640</v>
      </c>
      <c r="K123" s="19">
        <v>640</v>
      </c>
      <c r="L123" s="10">
        <v>16</v>
      </c>
      <c r="M123" s="20" t="s">
        <v>796</v>
      </c>
      <c r="N123" s="21">
        <f t="shared" si="2"/>
        <v>10240</v>
      </c>
      <c r="O123" s="22"/>
      <c r="P123" s="17"/>
      <c r="Q123" s="17"/>
      <c r="R123" s="17">
        <v>3</v>
      </c>
      <c r="S123" s="17"/>
      <c r="T123" s="17"/>
      <c r="U123" s="10" t="s">
        <v>797</v>
      </c>
      <c r="V123" s="17"/>
    </row>
    <row r="124" ht="24" spans="1:22">
      <c r="A124" s="10">
        <v>399</v>
      </c>
      <c r="B124" s="10">
        <v>122</v>
      </c>
      <c r="C124" s="10" t="s">
        <v>798</v>
      </c>
      <c r="D124" s="10">
        <v>250402002</v>
      </c>
      <c r="E124" s="10" t="s">
        <v>799</v>
      </c>
      <c r="F124" s="10" t="s">
        <v>800</v>
      </c>
      <c r="G124" s="10" t="s">
        <v>801</v>
      </c>
      <c r="H124" s="10" t="s">
        <v>802</v>
      </c>
      <c r="I124" s="19" t="s">
        <v>51</v>
      </c>
      <c r="J124" s="19">
        <v>30</v>
      </c>
      <c r="K124" s="19">
        <v>30</v>
      </c>
      <c r="L124" s="10">
        <v>11</v>
      </c>
      <c r="M124" s="20" t="s">
        <v>803</v>
      </c>
      <c r="N124" s="21">
        <f t="shared" si="2"/>
        <v>330</v>
      </c>
      <c r="O124" s="22"/>
      <c r="P124" s="17">
        <v>1</v>
      </c>
      <c r="Q124" s="17"/>
      <c r="R124" s="17"/>
      <c r="S124" s="17"/>
      <c r="T124" s="17"/>
      <c r="U124" s="10" t="s">
        <v>804</v>
      </c>
      <c r="V124" s="33"/>
    </row>
    <row r="125" s="1" customFormat="1" ht="96" spans="1:22">
      <c r="A125" s="10">
        <v>403</v>
      </c>
      <c r="B125" s="10">
        <v>123</v>
      </c>
      <c r="C125" s="10" t="s">
        <v>805</v>
      </c>
      <c r="D125" s="10" t="s">
        <v>806</v>
      </c>
      <c r="E125" s="10" t="s">
        <v>807</v>
      </c>
      <c r="F125" s="10" t="s">
        <v>808</v>
      </c>
      <c r="G125" s="10" t="s">
        <v>809</v>
      </c>
      <c r="H125" s="10" t="s">
        <v>810</v>
      </c>
      <c r="I125" s="19" t="s">
        <v>51</v>
      </c>
      <c r="J125" s="19">
        <v>30</v>
      </c>
      <c r="K125" s="10">
        <f>J125*2</f>
        <v>60</v>
      </c>
      <c r="L125" s="10">
        <v>350</v>
      </c>
      <c r="M125" s="20" t="s">
        <v>803</v>
      </c>
      <c r="N125" s="21">
        <f t="shared" si="2"/>
        <v>21000</v>
      </c>
      <c r="O125" s="23"/>
      <c r="P125" s="17">
        <v>1</v>
      </c>
      <c r="Q125" s="17"/>
      <c r="R125" s="17"/>
      <c r="S125" s="17"/>
      <c r="T125" s="17"/>
      <c r="U125" s="10" t="s">
        <v>811</v>
      </c>
      <c r="V125" s="17"/>
    </row>
    <row r="126" s="1" customFormat="1" ht="24" customHeight="1" spans="1:22">
      <c r="A126" s="10">
        <v>408</v>
      </c>
      <c r="B126" s="10">
        <v>124</v>
      </c>
      <c r="C126" s="10" t="s">
        <v>812</v>
      </c>
      <c r="D126" s="10">
        <v>250403065</v>
      </c>
      <c r="E126" s="10" t="s">
        <v>393</v>
      </c>
      <c r="F126" s="10" t="s">
        <v>813</v>
      </c>
      <c r="G126" s="10" t="s">
        <v>814</v>
      </c>
      <c r="H126" s="10" t="s">
        <v>270</v>
      </c>
      <c r="I126" s="19" t="s">
        <v>51</v>
      </c>
      <c r="J126" s="19">
        <v>50</v>
      </c>
      <c r="K126" s="10">
        <v>50</v>
      </c>
      <c r="L126" s="10">
        <v>37</v>
      </c>
      <c r="M126" s="20" t="s">
        <v>796</v>
      </c>
      <c r="N126" s="21">
        <f t="shared" si="2"/>
        <v>1850</v>
      </c>
      <c r="O126" s="18"/>
      <c r="P126" s="17"/>
      <c r="Q126" s="17"/>
      <c r="R126" s="17">
        <v>3</v>
      </c>
      <c r="S126" s="17"/>
      <c r="T126" s="17" t="s">
        <v>815</v>
      </c>
      <c r="U126" s="10" t="s">
        <v>816</v>
      </c>
      <c r="V126" s="17"/>
    </row>
    <row r="127" ht="60" spans="1:22">
      <c r="A127" s="10">
        <v>409</v>
      </c>
      <c r="B127" s="10">
        <v>125</v>
      </c>
      <c r="C127" s="10" t="s">
        <v>817</v>
      </c>
      <c r="D127" s="10" t="s">
        <v>818</v>
      </c>
      <c r="E127" s="10" t="s">
        <v>819</v>
      </c>
      <c r="F127" s="10" t="s">
        <v>820</v>
      </c>
      <c r="G127" s="10" t="s">
        <v>821</v>
      </c>
      <c r="H127" s="10" t="s">
        <v>822</v>
      </c>
      <c r="I127" s="19" t="s">
        <v>51</v>
      </c>
      <c r="J127" s="19">
        <v>26</v>
      </c>
      <c r="K127" s="10">
        <f>J127*6</f>
        <v>156</v>
      </c>
      <c r="L127" s="10">
        <v>14</v>
      </c>
      <c r="M127" s="20" t="s">
        <v>803</v>
      </c>
      <c r="N127" s="21">
        <f t="shared" si="2"/>
        <v>2184</v>
      </c>
      <c r="O127" s="22"/>
      <c r="P127" s="17">
        <v>1</v>
      </c>
      <c r="Q127" s="17"/>
      <c r="R127" s="17"/>
      <c r="S127" s="17"/>
      <c r="T127" s="17"/>
      <c r="U127" s="10" t="s">
        <v>823</v>
      </c>
      <c r="V127" s="33"/>
    </row>
    <row r="128" s="1" customFormat="1" ht="120" spans="1:22">
      <c r="A128" s="13">
        <v>411</v>
      </c>
      <c r="B128" s="10">
        <v>126</v>
      </c>
      <c r="C128" s="39" t="s">
        <v>824</v>
      </c>
      <c r="D128" s="10" t="s">
        <v>818</v>
      </c>
      <c r="E128" s="10" t="s">
        <v>819</v>
      </c>
      <c r="F128" s="10" t="s">
        <v>825</v>
      </c>
      <c r="G128" s="10" t="s">
        <v>826</v>
      </c>
      <c r="H128" s="10" t="s">
        <v>822</v>
      </c>
      <c r="I128" s="19" t="s">
        <v>51</v>
      </c>
      <c r="J128" s="19">
        <v>26</v>
      </c>
      <c r="K128" s="10">
        <f>J128*6</f>
        <v>156</v>
      </c>
      <c r="L128" s="10">
        <v>28</v>
      </c>
      <c r="M128" s="20" t="s">
        <v>803</v>
      </c>
      <c r="N128" s="21">
        <f t="shared" si="2"/>
        <v>4368</v>
      </c>
      <c r="O128" s="32"/>
      <c r="P128" s="31">
        <v>1</v>
      </c>
      <c r="Q128" s="31"/>
      <c r="R128" s="31"/>
      <c r="S128" s="31"/>
      <c r="T128" s="31"/>
      <c r="U128" s="39" t="s">
        <v>827</v>
      </c>
      <c r="V128" s="17"/>
    </row>
    <row r="129" ht="24.75" spans="1:22">
      <c r="A129" s="10">
        <v>415</v>
      </c>
      <c r="B129" s="10">
        <v>127</v>
      </c>
      <c r="C129" s="10" t="s">
        <v>828</v>
      </c>
      <c r="D129" s="10">
        <v>250311007</v>
      </c>
      <c r="E129" s="10" t="s">
        <v>695</v>
      </c>
      <c r="F129" s="10" t="s">
        <v>829</v>
      </c>
      <c r="G129" s="10" t="s">
        <v>830</v>
      </c>
      <c r="H129" s="45" t="s">
        <v>831</v>
      </c>
      <c r="I129" s="19" t="s">
        <v>51</v>
      </c>
      <c r="J129" s="19">
        <v>37</v>
      </c>
      <c r="K129" s="19">
        <v>37</v>
      </c>
      <c r="L129" s="10">
        <v>12</v>
      </c>
      <c r="M129" s="20" t="s">
        <v>832</v>
      </c>
      <c r="N129" s="21">
        <f t="shared" si="2"/>
        <v>444</v>
      </c>
      <c r="O129" s="22"/>
      <c r="P129" s="17"/>
      <c r="Q129" s="17"/>
      <c r="R129" s="17"/>
      <c r="S129" s="17">
        <v>4</v>
      </c>
      <c r="T129" s="17"/>
      <c r="U129" s="10" t="s">
        <v>833</v>
      </c>
      <c r="V129" s="33"/>
    </row>
    <row r="130" s="1" customFormat="1" ht="24" spans="1:22">
      <c r="A130" s="10">
        <v>418</v>
      </c>
      <c r="B130" s="10">
        <v>128</v>
      </c>
      <c r="C130" s="11" t="s">
        <v>834</v>
      </c>
      <c r="D130" s="46" t="s">
        <v>835</v>
      </c>
      <c r="E130" s="11" t="s">
        <v>836</v>
      </c>
      <c r="F130" s="11" t="s">
        <v>837</v>
      </c>
      <c r="G130" s="11" t="s">
        <v>838</v>
      </c>
      <c r="H130" s="10" t="s">
        <v>839</v>
      </c>
      <c r="I130" s="19" t="s">
        <v>51</v>
      </c>
      <c r="J130" s="19">
        <v>8.9</v>
      </c>
      <c r="K130" s="11">
        <f>J130*2+J131*2</f>
        <v>69.8</v>
      </c>
      <c r="L130" s="11">
        <v>11</v>
      </c>
      <c r="M130" s="24" t="s">
        <v>796</v>
      </c>
      <c r="N130" s="25">
        <f t="shared" si="2"/>
        <v>767.8</v>
      </c>
      <c r="O130" s="42"/>
      <c r="P130" s="17"/>
      <c r="Q130" s="17"/>
      <c r="R130" s="17">
        <v>3</v>
      </c>
      <c r="S130" s="17"/>
      <c r="T130" s="17"/>
      <c r="U130" s="11" t="s">
        <v>840</v>
      </c>
      <c r="V130" s="17"/>
    </row>
    <row r="131" s="1" customFormat="1" spans="1:22">
      <c r="A131" s="10"/>
      <c r="B131" s="10">
        <v>129</v>
      </c>
      <c r="C131" s="12"/>
      <c r="D131" s="10" t="s">
        <v>841</v>
      </c>
      <c r="E131" s="12"/>
      <c r="F131" s="12"/>
      <c r="G131" s="12"/>
      <c r="H131" s="10" t="s">
        <v>842</v>
      </c>
      <c r="I131" s="19" t="s">
        <v>51</v>
      </c>
      <c r="J131" s="19">
        <v>26</v>
      </c>
      <c r="K131" s="12"/>
      <c r="L131" s="12"/>
      <c r="M131" s="27"/>
      <c r="N131" s="28"/>
      <c r="O131" s="44"/>
      <c r="P131" s="17"/>
      <c r="Q131" s="17"/>
      <c r="R131" s="17">
        <v>3</v>
      </c>
      <c r="S131" s="17"/>
      <c r="T131" s="17"/>
      <c r="U131" s="12"/>
      <c r="V131" s="17"/>
    </row>
    <row r="132" spans="1:22">
      <c r="A132" s="10">
        <v>420</v>
      </c>
      <c r="B132" s="10">
        <v>130</v>
      </c>
      <c r="C132" s="10" t="s">
        <v>843</v>
      </c>
      <c r="D132" s="10">
        <v>250310029</v>
      </c>
      <c r="E132" s="10" t="s">
        <v>408</v>
      </c>
      <c r="F132" s="10" t="s">
        <v>776</v>
      </c>
      <c r="G132" s="10" t="s">
        <v>844</v>
      </c>
      <c r="H132" s="10" t="s">
        <v>845</v>
      </c>
      <c r="I132" s="19" t="s">
        <v>51</v>
      </c>
      <c r="J132" s="19">
        <v>16</v>
      </c>
      <c r="K132" s="19">
        <v>16</v>
      </c>
      <c r="L132" s="10">
        <v>14</v>
      </c>
      <c r="M132" s="20" t="s">
        <v>832</v>
      </c>
      <c r="N132" s="21">
        <f>K132*L132</f>
        <v>224</v>
      </c>
      <c r="O132" s="22"/>
      <c r="P132" s="17"/>
      <c r="Q132" s="17"/>
      <c r="R132" s="17"/>
      <c r="S132" s="17">
        <v>4</v>
      </c>
      <c r="T132" s="17"/>
      <c r="U132" s="10" t="s">
        <v>846</v>
      </c>
      <c r="V132" s="33"/>
    </row>
    <row r="133" ht="24" spans="1:22">
      <c r="A133" s="10">
        <v>421</v>
      </c>
      <c r="B133" s="10">
        <v>131</v>
      </c>
      <c r="C133" s="10" t="s">
        <v>847</v>
      </c>
      <c r="D133" s="10">
        <v>250403030</v>
      </c>
      <c r="E133" s="10" t="s">
        <v>368</v>
      </c>
      <c r="F133" s="10" t="s">
        <v>848</v>
      </c>
      <c r="G133" s="10" t="s">
        <v>849</v>
      </c>
      <c r="H133" s="10" t="s">
        <v>850</v>
      </c>
      <c r="I133" s="19" t="s">
        <v>51</v>
      </c>
      <c r="J133" s="19">
        <v>23</v>
      </c>
      <c r="K133" s="19">
        <v>23</v>
      </c>
      <c r="L133" s="10">
        <v>35</v>
      </c>
      <c r="M133" s="20" t="s">
        <v>796</v>
      </c>
      <c r="N133" s="21">
        <f>K133*L133</f>
        <v>805</v>
      </c>
      <c r="O133" s="22"/>
      <c r="P133" s="17"/>
      <c r="Q133" s="17"/>
      <c r="R133" s="17">
        <v>3</v>
      </c>
      <c r="S133" s="17"/>
      <c r="T133" s="17" t="s">
        <v>815</v>
      </c>
      <c r="U133" s="10" t="s">
        <v>851</v>
      </c>
      <c r="V133" s="33"/>
    </row>
    <row r="134" ht="24" spans="1:22">
      <c r="A134" s="10">
        <v>422</v>
      </c>
      <c r="B134" s="10">
        <v>132</v>
      </c>
      <c r="C134" s="10" t="s">
        <v>852</v>
      </c>
      <c r="D134" s="10">
        <v>250403030</v>
      </c>
      <c r="E134" s="10" t="s">
        <v>368</v>
      </c>
      <c r="F134" s="10" t="s">
        <v>848</v>
      </c>
      <c r="G134" s="10" t="s">
        <v>853</v>
      </c>
      <c r="H134" s="10" t="s">
        <v>850</v>
      </c>
      <c r="I134" s="19" t="s">
        <v>51</v>
      </c>
      <c r="J134" s="19">
        <v>23</v>
      </c>
      <c r="K134" s="19">
        <v>23</v>
      </c>
      <c r="L134" s="10">
        <v>36</v>
      </c>
      <c r="M134" s="20" t="s">
        <v>796</v>
      </c>
      <c r="N134" s="21">
        <f>K134*L134</f>
        <v>828</v>
      </c>
      <c r="O134" s="22"/>
      <c r="P134" s="17"/>
      <c r="Q134" s="17"/>
      <c r="R134" s="17">
        <v>3</v>
      </c>
      <c r="S134" s="17"/>
      <c r="T134" s="17" t="s">
        <v>815</v>
      </c>
      <c r="U134" s="10" t="s">
        <v>854</v>
      </c>
      <c r="V134" s="33"/>
    </row>
    <row r="135" ht="28" customHeight="1" spans="1:22">
      <c r="A135" s="10">
        <v>423</v>
      </c>
      <c r="B135" s="10">
        <v>133</v>
      </c>
      <c r="C135" s="10" t="s">
        <v>855</v>
      </c>
      <c r="D135" s="10" t="s">
        <v>856</v>
      </c>
      <c r="E135" s="10" t="s">
        <v>533</v>
      </c>
      <c r="F135" s="10" t="s">
        <v>848</v>
      </c>
      <c r="G135" s="10" t="s">
        <v>849</v>
      </c>
      <c r="H135" s="10" t="s">
        <v>850</v>
      </c>
      <c r="I135" s="19" t="s">
        <v>51</v>
      </c>
      <c r="J135" s="19">
        <v>23</v>
      </c>
      <c r="K135" s="10">
        <f>J135*2</f>
        <v>46</v>
      </c>
      <c r="L135" s="10">
        <v>11</v>
      </c>
      <c r="M135" s="20" t="s">
        <v>796</v>
      </c>
      <c r="N135" s="21">
        <f>K135*L135</f>
        <v>506</v>
      </c>
      <c r="O135" s="22"/>
      <c r="P135" s="17"/>
      <c r="Q135" s="17"/>
      <c r="R135" s="17">
        <v>3</v>
      </c>
      <c r="S135" s="17"/>
      <c r="T135" s="17" t="s">
        <v>815</v>
      </c>
      <c r="U135" s="10" t="s">
        <v>857</v>
      </c>
      <c r="V135" s="33"/>
    </row>
    <row r="136" s="1" customFormat="1" ht="28" customHeight="1" spans="1:22">
      <c r="A136" s="10">
        <v>426</v>
      </c>
      <c r="B136" s="10">
        <v>134</v>
      </c>
      <c r="C136" s="11" t="s">
        <v>858</v>
      </c>
      <c r="D136" s="10" t="s">
        <v>683</v>
      </c>
      <c r="E136" s="11" t="s">
        <v>684</v>
      </c>
      <c r="F136" s="11" t="s">
        <v>859</v>
      </c>
      <c r="G136" s="35" t="s">
        <v>686</v>
      </c>
      <c r="H136" s="10" t="s">
        <v>687</v>
      </c>
      <c r="I136" s="19" t="s">
        <v>344</v>
      </c>
      <c r="J136" s="19">
        <v>120</v>
      </c>
      <c r="K136" s="11">
        <f>J136+J137*3+J138+J139</f>
        <v>230</v>
      </c>
      <c r="L136" s="11">
        <v>13</v>
      </c>
      <c r="M136" s="24" t="s">
        <v>832</v>
      </c>
      <c r="N136" s="25">
        <f>K136*L136</f>
        <v>2990</v>
      </c>
      <c r="O136" s="42"/>
      <c r="P136" s="17"/>
      <c r="Q136" s="17"/>
      <c r="R136" s="17"/>
      <c r="S136" s="17">
        <v>4</v>
      </c>
      <c r="T136" s="17"/>
      <c r="U136" s="11" t="s">
        <v>860</v>
      </c>
      <c r="V136" s="17"/>
    </row>
    <row r="137" s="1" customFormat="1" ht="28" customHeight="1" spans="1:22">
      <c r="A137" s="10"/>
      <c r="B137" s="10">
        <v>135</v>
      </c>
      <c r="C137" s="34"/>
      <c r="D137" s="10" t="s">
        <v>689</v>
      </c>
      <c r="E137" s="34"/>
      <c r="F137" s="34"/>
      <c r="G137" s="36"/>
      <c r="H137" s="10" t="s">
        <v>690</v>
      </c>
      <c r="I137" s="19" t="s">
        <v>51</v>
      </c>
      <c r="J137" s="19">
        <v>19</v>
      </c>
      <c r="K137" s="34"/>
      <c r="L137" s="34"/>
      <c r="M137" s="40"/>
      <c r="N137" s="41"/>
      <c r="O137" s="43"/>
      <c r="P137" s="17"/>
      <c r="Q137" s="17"/>
      <c r="R137" s="17"/>
      <c r="S137" s="17">
        <v>4</v>
      </c>
      <c r="T137" s="17"/>
      <c r="U137" s="34"/>
      <c r="V137" s="17"/>
    </row>
    <row r="138" s="1" customFormat="1" ht="28" customHeight="1" spans="1:22">
      <c r="A138" s="10"/>
      <c r="B138" s="10">
        <v>136</v>
      </c>
      <c r="C138" s="34"/>
      <c r="D138" s="10">
        <v>250310048</v>
      </c>
      <c r="E138" s="34"/>
      <c r="F138" s="34"/>
      <c r="G138" s="36"/>
      <c r="H138" s="10" t="s">
        <v>691</v>
      </c>
      <c r="I138" s="19" t="s">
        <v>51</v>
      </c>
      <c r="J138" s="19">
        <v>19</v>
      </c>
      <c r="K138" s="34"/>
      <c r="L138" s="34"/>
      <c r="M138" s="40"/>
      <c r="N138" s="41"/>
      <c r="O138" s="43"/>
      <c r="P138" s="17"/>
      <c r="Q138" s="17"/>
      <c r="R138" s="17"/>
      <c r="S138" s="17">
        <v>4</v>
      </c>
      <c r="T138" s="17"/>
      <c r="U138" s="34"/>
      <c r="V138" s="17"/>
    </row>
    <row r="139" s="1" customFormat="1" ht="28" customHeight="1" spans="1:22">
      <c r="A139" s="10"/>
      <c r="B139" s="10">
        <v>137</v>
      </c>
      <c r="C139" s="12"/>
      <c r="D139" s="10">
        <v>250310024</v>
      </c>
      <c r="E139" s="12"/>
      <c r="F139" s="12"/>
      <c r="G139" s="37"/>
      <c r="H139" s="10" t="s">
        <v>692</v>
      </c>
      <c r="I139" s="19" t="s">
        <v>51</v>
      </c>
      <c r="J139" s="19">
        <v>34</v>
      </c>
      <c r="K139" s="12"/>
      <c r="L139" s="12"/>
      <c r="M139" s="27"/>
      <c r="N139" s="28"/>
      <c r="O139" s="44"/>
      <c r="P139" s="17"/>
      <c r="Q139" s="17"/>
      <c r="R139" s="17"/>
      <c r="S139" s="17">
        <v>4</v>
      </c>
      <c r="T139" s="17"/>
      <c r="U139" s="12"/>
      <c r="V139" s="17"/>
    </row>
    <row r="140" spans="1:22">
      <c r="A140" s="10">
        <v>430</v>
      </c>
      <c r="B140" s="10">
        <v>138</v>
      </c>
      <c r="C140" s="11" t="s">
        <v>861</v>
      </c>
      <c r="D140" s="10">
        <v>270300004</v>
      </c>
      <c r="E140" s="11" t="s">
        <v>591</v>
      </c>
      <c r="F140" s="11" t="s">
        <v>862</v>
      </c>
      <c r="G140" s="11" t="s">
        <v>863</v>
      </c>
      <c r="H140" s="10" t="s">
        <v>864</v>
      </c>
      <c r="I140" s="19" t="s">
        <v>865</v>
      </c>
      <c r="J140" s="19">
        <v>115</v>
      </c>
      <c r="K140" s="11">
        <f>J140+J141+J142*8+J143*2</f>
        <v>862.4</v>
      </c>
      <c r="L140" s="11">
        <v>11</v>
      </c>
      <c r="M140" s="24" t="s">
        <v>832</v>
      </c>
      <c r="N140" s="25">
        <f>K140*L140</f>
        <v>9486.4</v>
      </c>
      <c r="O140" s="42"/>
      <c r="P140" s="17"/>
      <c r="Q140" s="17"/>
      <c r="R140" s="17"/>
      <c r="S140" s="17">
        <v>4</v>
      </c>
      <c r="T140" s="17"/>
      <c r="U140" s="11" t="s">
        <v>866</v>
      </c>
      <c r="V140" s="33"/>
    </row>
    <row r="141" ht="24" spans="1:22">
      <c r="A141" s="10"/>
      <c r="B141" s="10">
        <v>139</v>
      </c>
      <c r="C141" s="34"/>
      <c r="D141" s="10">
        <v>270500001</v>
      </c>
      <c r="E141" s="34"/>
      <c r="F141" s="34"/>
      <c r="G141" s="34"/>
      <c r="H141" s="10" t="s">
        <v>867</v>
      </c>
      <c r="I141" s="19" t="s">
        <v>597</v>
      </c>
      <c r="J141" s="19">
        <v>57</v>
      </c>
      <c r="K141" s="34"/>
      <c r="L141" s="34"/>
      <c r="M141" s="40"/>
      <c r="N141" s="41"/>
      <c r="O141" s="43"/>
      <c r="P141" s="17"/>
      <c r="Q141" s="17"/>
      <c r="R141" s="17"/>
      <c r="S141" s="17">
        <v>4</v>
      </c>
      <c r="T141" s="17"/>
      <c r="U141" s="34"/>
      <c r="V141" s="33"/>
    </row>
    <row r="142" spans="1:22">
      <c r="A142" s="10"/>
      <c r="B142" s="10">
        <v>140</v>
      </c>
      <c r="C142" s="34"/>
      <c r="D142" s="10" t="s">
        <v>868</v>
      </c>
      <c r="E142" s="34"/>
      <c r="F142" s="34"/>
      <c r="G142" s="34"/>
      <c r="H142" s="10" t="s">
        <v>596</v>
      </c>
      <c r="I142" s="19" t="s">
        <v>597</v>
      </c>
      <c r="J142" s="19">
        <v>80</v>
      </c>
      <c r="K142" s="34"/>
      <c r="L142" s="34"/>
      <c r="M142" s="40"/>
      <c r="N142" s="41"/>
      <c r="O142" s="43"/>
      <c r="P142" s="17"/>
      <c r="Q142" s="17"/>
      <c r="R142" s="17"/>
      <c r="S142" s="17">
        <v>4</v>
      </c>
      <c r="T142" s="17"/>
      <c r="U142" s="34"/>
      <c r="V142" s="33"/>
    </row>
    <row r="143" spans="1:22">
      <c r="A143" s="10"/>
      <c r="B143" s="10">
        <v>141</v>
      </c>
      <c r="C143" s="12"/>
      <c r="D143" s="10" t="s">
        <v>869</v>
      </c>
      <c r="E143" s="12"/>
      <c r="F143" s="12"/>
      <c r="G143" s="12"/>
      <c r="H143" s="10" t="s">
        <v>598</v>
      </c>
      <c r="I143" s="19" t="s">
        <v>599</v>
      </c>
      <c r="J143" s="19">
        <v>25.2</v>
      </c>
      <c r="K143" s="12"/>
      <c r="L143" s="12"/>
      <c r="M143" s="27"/>
      <c r="N143" s="28"/>
      <c r="O143" s="44"/>
      <c r="P143" s="17"/>
      <c r="Q143" s="17"/>
      <c r="R143" s="17"/>
      <c r="S143" s="17">
        <v>4</v>
      </c>
      <c r="T143" s="17"/>
      <c r="U143" s="12"/>
      <c r="V143" s="33"/>
    </row>
    <row r="144" spans="1:22">
      <c r="A144" s="10">
        <v>431</v>
      </c>
      <c r="B144" s="10">
        <v>142</v>
      </c>
      <c r="C144" s="11" t="s">
        <v>870</v>
      </c>
      <c r="D144" s="10">
        <v>270300004</v>
      </c>
      <c r="E144" s="11" t="s">
        <v>871</v>
      </c>
      <c r="F144" s="11" t="s">
        <v>872</v>
      </c>
      <c r="G144" s="11" t="s">
        <v>863</v>
      </c>
      <c r="H144" s="10" t="s">
        <v>864</v>
      </c>
      <c r="I144" s="19" t="s">
        <v>865</v>
      </c>
      <c r="J144" s="19">
        <v>115</v>
      </c>
      <c r="K144" s="11">
        <f>J144+J145+J146*16+J147*2</f>
        <v>1502.4</v>
      </c>
      <c r="L144" s="11">
        <v>11</v>
      </c>
      <c r="M144" s="24" t="s">
        <v>832</v>
      </c>
      <c r="N144" s="25">
        <f>K144*L144</f>
        <v>16526.4</v>
      </c>
      <c r="O144" s="42"/>
      <c r="P144" s="17"/>
      <c r="Q144" s="17"/>
      <c r="R144" s="17"/>
      <c r="S144" s="17">
        <v>4</v>
      </c>
      <c r="T144" s="17"/>
      <c r="U144" s="11" t="s">
        <v>873</v>
      </c>
      <c r="V144" s="33"/>
    </row>
    <row r="145" ht="24" spans="1:22">
      <c r="A145" s="10"/>
      <c r="B145" s="10">
        <v>143</v>
      </c>
      <c r="C145" s="34"/>
      <c r="D145" s="10">
        <v>270500001</v>
      </c>
      <c r="E145" s="34"/>
      <c r="F145" s="34"/>
      <c r="G145" s="34"/>
      <c r="H145" s="10" t="s">
        <v>867</v>
      </c>
      <c r="I145" s="19" t="s">
        <v>597</v>
      </c>
      <c r="J145" s="19">
        <v>57</v>
      </c>
      <c r="K145" s="34"/>
      <c r="L145" s="34"/>
      <c r="M145" s="40"/>
      <c r="N145" s="41"/>
      <c r="O145" s="43"/>
      <c r="P145" s="17"/>
      <c r="Q145" s="17"/>
      <c r="R145" s="17"/>
      <c r="S145" s="17">
        <v>4</v>
      </c>
      <c r="T145" s="17"/>
      <c r="U145" s="34"/>
      <c r="V145" s="33"/>
    </row>
    <row r="146" spans="1:22">
      <c r="A146" s="10"/>
      <c r="B146" s="10">
        <v>144</v>
      </c>
      <c r="C146" s="34"/>
      <c r="D146" s="10" t="s">
        <v>874</v>
      </c>
      <c r="E146" s="34"/>
      <c r="F146" s="34"/>
      <c r="G146" s="34"/>
      <c r="H146" s="10" t="s">
        <v>596</v>
      </c>
      <c r="I146" s="19" t="s">
        <v>597</v>
      </c>
      <c r="J146" s="19">
        <v>80</v>
      </c>
      <c r="K146" s="34"/>
      <c r="L146" s="34"/>
      <c r="M146" s="40"/>
      <c r="N146" s="41"/>
      <c r="O146" s="43"/>
      <c r="P146" s="17"/>
      <c r="Q146" s="17"/>
      <c r="R146" s="17"/>
      <c r="S146" s="17">
        <v>4</v>
      </c>
      <c r="T146" s="17"/>
      <c r="U146" s="34"/>
      <c r="V146" s="33"/>
    </row>
    <row r="147" spans="1:22">
      <c r="A147" s="10"/>
      <c r="B147" s="10">
        <v>145</v>
      </c>
      <c r="C147" s="12"/>
      <c r="D147" s="10" t="s">
        <v>869</v>
      </c>
      <c r="E147" s="12"/>
      <c r="F147" s="12"/>
      <c r="G147" s="12"/>
      <c r="H147" s="10" t="s">
        <v>598</v>
      </c>
      <c r="I147" s="19" t="s">
        <v>599</v>
      </c>
      <c r="J147" s="19">
        <v>25.2</v>
      </c>
      <c r="K147" s="12"/>
      <c r="L147" s="12"/>
      <c r="M147" s="27"/>
      <c r="N147" s="28"/>
      <c r="O147" s="44"/>
      <c r="P147" s="17"/>
      <c r="Q147" s="17"/>
      <c r="R147" s="17"/>
      <c r="S147" s="17">
        <v>4</v>
      </c>
      <c r="T147" s="17"/>
      <c r="U147" s="12"/>
      <c r="V147" s="33"/>
    </row>
    <row r="148" s="1" customFormat="1" spans="1:22">
      <c r="A148" s="10">
        <v>434</v>
      </c>
      <c r="B148" s="10">
        <v>146</v>
      </c>
      <c r="C148" s="10" t="s">
        <v>875</v>
      </c>
      <c r="D148" s="10" t="s">
        <v>876</v>
      </c>
      <c r="E148" s="10" t="s">
        <v>877</v>
      </c>
      <c r="F148" s="10" t="s">
        <v>878</v>
      </c>
      <c r="G148" s="10" t="s">
        <v>216</v>
      </c>
      <c r="H148" s="10" t="s">
        <v>455</v>
      </c>
      <c r="I148" s="19" t="s">
        <v>51</v>
      </c>
      <c r="J148" s="19">
        <v>80</v>
      </c>
      <c r="K148" s="10">
        <f>J148*23</f>
        <v>1840</v>
      </c>
      <c r="L148" s="10">
        <v>14</v>
      </c>
      <c r="M148" s="20" t="s">
        <v>803</v>
      </c>
      <c r="N148" s="21">
        <f t="shared" ref="N148:N156" si="3">K148*L148</f>
        <v>25760</v>
      </c>
      <c r="O148" s="22"/>
      <c r="P148" s="17">
        <v>1</v>
      </c>
      <c r="Q148" s="17"/>
      <c r="R148" s="17"/>
      <c r="S148" s="17"/>
      <c r="T148" s="17"/>
      <c r="U148" s="10" t="s">
        <v>879</v>
      </c>
      <c r="V148" s="17"/>
    </row>
    <row r="149" s="1" customFormat="1" ht="360" spans="1:22">
      <c r="A149" s="11">
        <v>436</v>
      </c>
      <c r="B149" s="10">
        <v>147</v>
      </c>
      <c r="C149" s="47" t="s">
        <v>880</v>
      </c>
      <c r="D149" s="11" t="s">
        <v>452</v>
      </c>
      <c r="E149" s="11" t="s">
        <v>453</v>
      </c>
      <c r="F149" s="11" t="s">
        <v>881</v>
      </c>
      <c r="G149" s="10" t="s">
        <v>882</v>
      </c>
      <c r="H149" s="10" t="s">
        <v>455</v>
      </c>
      <c r="I149" s="19" t="s">
        <v>51</v>
      </c>
      <c r="J149" s="19">
        <v>80</v>
      </c>
      <c r="K149" s="10">
        <v>1200</v>
      </c>
      <c r="L149" s="10">
        <v>24</v>
      </c>
      <c r="M149" s="20" t="s">
        <v>803</v>
      </c>
      <c r="N149" s="21">
        <f t="shared" si="3"/>
        <v>28800</v>
      </c>
      <c r="O149" s="23"/>
      <c r="P149" s="17">
        <v>1</v>
      </c>
      <c r="Q149" s="17"/>
      <c r="R149" s="17"/>
      <c r="S149" s="17"/>
      <c r="T149" s="17"/>
      <c r="U149" s="47" t="s">
        <v>883</v>
      </c>
      <c r="V149" s="17"/>
    </row>
    <row r="150" s="1" customFormat="1" ht="36" spans="1:22">
      <c r="A150" s="10">
        <v>437</v>
      </c>
      <c r="B150" s="10">
        <v>148</v>
      </c>
      <c r="C150" s="10" t="s">
        <v>884</v>
      </c>
      <c r="D150" s="10" t="s">
        <v>885</v>
      </c>
      <c r="E150" s="10" t="s">
        <v>886</v>
      </c>
      <c r="F150" s="10" t="s">
        <v>887</v>
      </c>
      <c r="G150" s="10" t="s">
        <v>888</v>
      </c>
      <c r="H150" s="10" t="s">
        <v>889</v>
      </c>
      <c r="I150" s="19" t="s">
        <v>51</v>
      </c>
      <c r="J150" s="19">
        <v>14</v>
      </c>
      <c r="K150" s="10">
        <f>J150*2</f>
        <v>28</v>
      </c>
      <c r="L150" s="10">
        <v>34</v>
      </c>
      <c r="M150" s="20" t="s">
        <v>796</v>
      </c>
      <c r="N150" s="21">
        <f t="shared" si="3"/>
        <v>952</v>
      </c>
      <c r="O150" s="23"/>
      <c r="P150" s="17"/>
      <c r="Q150" s="17"/>
      <c r="R150" s="17">
        <v>3</v>
      </c>
      <c r="S150" s="17"/>
      <c r="T150" s="17"/>
      <c r="U150" s="10" t="s">
        <v>890</v>
      </c>
      <c r="V150" s="17"/>
    </row>
    <row r="151" s="1" customFormat="1" ht="24" spans="1:22">
      <c r="A151" s="13">
        <v>443</v>
      </c>
      <c r="B151" s="10">
        <v>149</v>
      </c>
      <c r="C151" s="10" t="s">
        <v>891</v>
      </c>
      <c r="D151" s="10">
        <v>250402064</v>
      </c>
      <c r="E151" s="10" t="s">
        <v>892</v>
      </c>
      <c r="F151" s="10" t="s">
        <v>893</v>
      </c>
      <c r="G151" s="10" t="s">
        <v>894</v>
      </c>
      <c r="H151" s="10" t="s">
        <v>455</v>
      </c>
      <c r="I151" s="19" t="s">
        <v>51</v>
      </c>
      <c r="J151" s="19">
        <v>80</v>
      </c>
      <c r="K151" s="19">
        <v>80</v>
      </c>
      <c r="L151" s="10">
        <v>19</v>
      </c>
      <c r="M151" s="20" t="s">
        <v>803</v>
      </c>
      <c r="N151" s="21">
        <f t="shared" si="3"/>
        <v>1520</v>
      </c>
      <c r="O151" s="32"/>
      <c r="P151" s="31">
        <v>1</v>
      </c>
      <c r="Q151" s="31"/>
      <c r="R151" s="31"/>
      <c r="S151" s="31"/>
      <c r="T151" s="31"/>
      <c r="U151" s="10" t="s">
        <v>895</v>
      </c>
      <c r="V151" s="17"/>
    </row>
    <row r="152" s="1" customFormat="1" ht="36" spans="1:22">
      <c r="A152" s="48">
        <v>444</v>
      </c>
      <c r="B152" s="10">
        <v>150</v>
      </c>
      <c r="C152" s="10" t="s">
        <v>896</v>
      </c>
      <c r="D152" s="10">
        <v>250402064</v>
      </c>
      <c r="E152" s="10" t="s">
        <v>877</v>
      </c>
      <c r="F152" s="10" t="s">
        <v>897</v>
      </c>
      <c r="G152" s="10" t="s">
        <v>898</v>
      </c>
      <c r="H152" s="10" t="s">
        <v>455</v>
      </c>
      <c r="I152" s="19" t="s">
        <v>51</v>
      </c>
      <c r="J152" s="19">
        <v>80</v>
      </c>
      <c r="K152" s="19">
        <v>80</v>
      </c>
      <c r="L152" s="10">
        <v>14</v>
      </c>
      <c r="M152" s="20" t="s">
        <v>803</v>
      </c>
      <c r="N152" s="21">
        <f t="shared" si="3"/>
        <v>1120</v>
      </c>
      <c r="O152" s="22"/>
      <c r="P152" s="17">
        <v>1</v>
      </c>
      <c r="Q152" s="17"/>
      <c r="R152" s="17"/>
      <c r="S152" s="17"/>
      <c r="T152" s="17"/>
      <c r="U152" s="10" t="s">
        <v>899</v>
      </c>
      <c r="V152" s="17"/>
    </row>
    <row r="153" ht="72" spans="1:22">
      <c r="A153" s="10">
        <v>448</v>
      </c>
      <c r="B153" s="10">
        <v>151</v>
      </c>
      <c r="C153" s="10" t="s">
        <v>900</v>
      </c>
      <c r="D153" s="10" t="s">
        <v>901</v>
      </c>
      <c r="E153" s="10" t="s">
        <v>580</v>
      </c>
      <c r="F153" s="10" t="s">
        <v>902</v>
      </c>
      <c r="G153" s="10" t="s">
        <v>903</v>
      </c>
      <c r="H153" s="10" t="s">
        <v>904</v>
      </c>
      <c r="I153" s="19" t="s">
        <v>51</v>
      </c>
      <c r="J153" s="19">
        <v>45</v>
      </c>
      <c r="K153" s="19">
        <v>45</v>
      </c>
      <c r="L153" s="10">
        <v>46</v>
      </c>
      <c r="M153" s="20" t="s">
        <v>832</v>
      </c>
      <c r="N153" s="21">
        <f t="shared" si="3"/>
        <v>2070</v>
      </c>
      <c r="O153" s="22"/>
      <c r="P153" s="17"/>
      <c r="Q153" s="17"/>
      <c r="R153" s="17"/>
      <c r="S153" s="17">
        <v>4</v>
      </c>
      <c r="T153" s="17"/>
      <c r="U153" s="10" t="s">
        <v>905</v>
      </c>
      <c r="V153" s="33"/>
    </row>
    <row r="154" ht="48" spans="1:22">
      <c r="A154" s="10">
        <v>454</v>
      </c>
      <c r="B154" s="10">
        <v>152</v>
      </c>
      <c r="C154" s="10" t="s">
        <v>906</v>
      </c>
      <c r="D154" s="10">
        <v>250309005</v>
      </c>
      <c r="E154" s="10" t="s">
        <v>907</v>
      </c>
      <c r="F154" s="10" t="s">
        <v>908</v>
      </c>
      <c r="G154" s="10" t="s">
        <v>909</v>
      </c>
      <c r="H154" s="10" t="s">
        <v>910</v>
      </c>
      <c r="I154" s="19" t="s">
        <v>911</v>
      </c>
      <c r="J154" s="19">
        <v>102</v>
      </c>
      <c r="K154" s="19">
        <v>102</v>
      </c>
      <c r="L154" s="10">
        <v>11</v>
      </c>
      <c r="M154" s="20" t="s">
        <v>832</v>
      </c>
      <c r="N154" s="21">
        <f t="shared" si="3"/>
        <v>1122</v>
      </c>
      <c r="O154" s="22"/>
      <c r="P154" s="17"/>
      <c r="Q154" s="17"/>
      <c r="R154" s="17"/>
      <c r="S154" s="17">
        <v>4</v>
      </c>
      <c r="T154" s="17"/>
      <c r="U154" s="10" t="s">
        <v>912</v>
      </c>
      <c r="V154" s="33"/>
    </row>
    <row r="155" ht="36" spans="1:22">
      <c r="A155" s="10">
        <v>458</v>
      </c>
      <c r="B155" s="10">
        <v>153</v>
      </c>
      <c r="C155" s="10" t="s">
        <v>913</v>
      </c>
      <c r="D155" s="10">
        <v>250401033</v>
      </c>
      <c r="E155" s="10" t="s">
        <v>363</v>
      </c>
      <c r="F155" s="10" t="s">
        <v>914</v>
      </c>
      <c r="G155" s="10" t="s">
        <v>540</v>
      </c>
      <c r="H155" s="10" t="s">
        <v>477</v>
      </c>
      <c r="I155" s="19" t="s">
        <v>478</v>
      </c>
      <c r="J155" s="19">
        <v>65</v>
      </c>
      <c r="K155" s="19">
        <v>65</v>
      </c>
      <c r="L155" s="10">
        <v>14</v>
      </c>
      <c r="M155" s="20" t="s">
        <v>803</v>
      </c>
      <c r="N155" s="21">
        <f t="shared" si="3"/>
        <v>910</v>
      </c>
      <c r="O155" s="22"/>
      <c r="P155" s="17">
        <v>1</v>
      </c>
      <c r="Q155" s="17"/>
      <c r="R155" s="17"/>
      <c r="S155" s="17"/>
      <c r="T155" s="17"/>
      <c r="U155" s="10" t="s">
        <v>915</v>
      </c>
      <c r="V155" s="33"/>
    </row>
    <row r="156" s="1" customFormat="1" spans="1:22">
      <c r="A156" s="10">
        <v>459</v>
      </c>
      <c r="B156" s="10">
        <v>154</v>
      </c>
      <c r="C156" s="11" t="s">
        <v>916</v>
      </c>
      <c r="D156" s="10" t="s">
        <v>917</v>
      </c>
      <c r="E156" s="11" t="s">
        <v>918</v>
      </c>
      <c r="F156" s="11" t="s">
        <v>919</v>
      </c>
      <c r="G156" s="11" t="s">
        <v>920</v>
      </c>
      <c r="H156" s="10" t="s">
        <v>921</v>
      </c>
      <c r="I156" s="19" t="s">
        <v>51</v>
      </c>
      <c r="J156" s="19">
        <v>19</v>
      </c>
      <c r="K156" s="11">
        <f>J156*5+J157</f>
        <v>103</v>
      </c>
      <c r="L156" s="11">
        <v>14</v>
      </c>
      <c r="M156" s="24" t="s">
        <v>803</v>
      </c>
      <c r="N156" s="25">
        <f t="shared" si="3"/>
        <v>1442</v>
      </c>
      <c r="O156" s="42"/>
      <c r="P156" s="17">
        <v>1</v>
      </c>
      <c r="Q156" s="17"/>
      <c r="R156" s="17"/>
      <c r="S156" s="17"/>
      <c r="T156" s="17"/>
      <c r="U156" s="11" t="s">
        <v>922</v>
      </c>
      <c r="V156" s="17"/>
    </row>
    <row r="157" s="1" customFormat="1" spans="1:22">
      <c r="A157" s="10"/>
      <c r="B157" s="10">
        <v>155</v>
      </c>
      <c r="C157" s="12"/>
      <c r="D157" s="10" t="s">
        <v>923</v>
      </c>
      <c r="E157" s="12"/>
      <c r="F157" s="12"/>
      <c r="G157" s="12"/>
      <c r="H157" s="10" t="s">
        <v>924</v>
      </c>
      <c r="I157" s="19" t="s">
        <v>51</v>
      </c>
      <c r="J157" s="19">
        <v>8</v>
      </c>
      <c r="K157" s="12"/>
      <c r="L157" s="12"/>
      <c r="M157" s="27"/>
      <c r="N157" s="28"/>
      <c r="O157" s="44"/>
      <c r="P157" s="17">
        <v>1</v>
      </c>
      <c r="Q157" s="17"/>
      <c r="R157" s="17"/>
      <c r="S157" s="17"/>
      <c r="T157" s="17"/>
      <c r="U157" s="12"/>
      <c r="V157" s="17"/>
    </row>
    <row r="158" s="1" customFormat="1" ht="24" spans="1:22">
      <c r="A158" s="10">
        <v>466</v>
      </c>
      <c r="B158" s="10">
        <v>156</v>
      </c>
      <c r="C158" s="11" t="s">
        <v>925</v>
      </c>
      <c r="D158" s="10" t="s">
        <v>926</v>
      </c>
      <c r="E158" s="11" t="s">
        <v>408</v>
      </c>
      <c r="F158" s="11" t="s">
        <v>927</v>
      </c>
      <c r="G158" s="11" t="s">
        <v>928</v>
      </c>
      <c r="H158" s="10" t="s">
        <v>929</v>
      </c>
      <c r="I158" s="19" t="s">
        <v>51</v>
      </c>
      <c r="J158" s="19">
        <v>18</v>
      </c>
      <c r="K158" s="11">
        <v>66</v>
      </c>
      <c r="L158" s="11">
        <v>11</v>
      </c>
      <c r="M158" s="24" t="s">
        <v>803</v>
      </c>
      <c r="N158" s="25">
        <f>K158*L158</f>
        <v>726</v>
      </c>
      <c r="O158" s="42"/>
      <c r="P158" s="17">
        <v>1</v>
      </c>
      <c r="Q158" s="17"/>
      <c r="R158" s="17"/>
      <c r="S158" s="17"/>
      <c r="T158" s="17"/>
      <c r="U158" s="11" t="s">
        <v>930</v>
      </c>
      <c r="V158" s="17"/>
    </row>
    <row r="159" s="1" customFormat="1" spans="1:22">
      <c r="A159" s="10"/>
      <c r="B159" s="10">
        <v>157</v>
      </c>
      <c r="C159" s="34"/>
      <c r="D159" s="10">
        <v>250402026</v>
      </c>
      <c r="E159" s="34"/>
      <c r="F159" s="34"/>
      <c r="G159" s="34"/>
      <c r="H159" s="10" t="s">
        <v>772</v>
      </c>
      <c r="I159" s="19" t="s">
        <v>51</v>
      </c>
      <c r="J159" s="19">
        <v>18</v>
      </c>
      <c r="K159" s="34"/>
      <c r="L159" s="34"/>
      <c r="M159" s="40"/>
      <c r="N159" s="41"/>
      <c r="O159" s="44"/>
      <c r="P159" s="17">
        <v>1</v>
      </c>
      <c r="Q159" s="17"/>
      <c r="R159" s="17"/>
      <c r="S159" s="17"/>
      <c r="T159" s="17"/>
      <c r="U159" s="34"/>
      <c r="V159" s="17"/>
    </row>
    <row r="160" ht="24" spans="1:22">
      <c r="A160" s="10">
        <v>467</v>
      </c>
      <c r="B160" s="10">
        <v>158</v>
      </c>
      <c r="C160" s="12"/>
      <c r="D160" s="10" t="s">
        <v>931</v>
      </c>
      <c r="E160" s="49"/>
      <c r="F160" s="12"/>
      <c r="G160" s="49"/>
      <c r="H160" s="10" t="s">
        <v>932</v>
      </c>
      <c r="I160" s="19" t="s">
        <v>51</v>
      </c>
      <c r="J160" s="19">
        <v>30</v>
      </c>
      <c r="K160" s="12"/>
      <c r="L160" s="12"/>
      <c r="M160" s="27"/>
      <c r="N160" s="28"/>
      <c r="O160" s="22"/>
      <c r="P160" s="17"/>
      <c r="Q160" s="17"/>
      <c r="R160" s="17"/>
      <c r="S160" s="17"/>
      <c r="T160" s="17"/>
      <c r="U160" s="12"/>
      <c r="V160" s="33"/>
    </row>
    <row r="161" ht="144" spans="1:22">
      <c r="A161" s="10">
        <v>468</v>
      </c>
      <c r="B161" s="10">
        <v>159</v>
      </c>
      <c r="C161" s="10" t="s">
        <v>933</v>
      </c>
      <c r="D161" s="10">
        <v>250309005</v>
      </c>
      <c r="E161" s="10" t="s">
        <v>726</v>
      </c>
      <c r="F161" s="10" t="s">
        <v>934</v>
      </c>
      <c r="G161" s="10" t="s">
        <v>935</v>
      </c>
      <c r="H161" s="10" t="s">
        <v>910</v>
      </c>
      <c r="I161" s="19" t="s">
        <v>911</v>
      </c>
      <c r="J161" s="19">
        <v>102</v>
      </c>
      <c r="K161" s="19">
        <v>102</v>
      </c>
      <c r="L161" s="10">
        <v>11</v>
      </c>
      <c r="M161" s="20" t="s">
        <v>832</v>
      </c>
      <c r="N161" s="21">
        <f>K161*L161</f>
        <v>1122</v>
      </c>
      <c r="O161" s="22"/>
      <c r="P161" s="17"/>
      <c r="Q161" s="17"/>
      <c r="R161" s="17"/>
      <c r="S161" s="17">
        <v>4</v>
      </c>
      <c r="T161" s="17"/>
      <c r="U161" s="10" t="s">
        <v>936</v>
      </c>
      <c r="V161" s="33"/>
    </row>
    <row r="162" ht="24" spans="1:22">
      <c r="A162" s="10">
        <v>469</v>
      </c>
      <c r="B162" s="10">
        <v>160</v>
      </c>
      <c r="C162" s="10" t="s">
        <v>937</v>
      </c>
      <c r="D162" s="10" t="s">
        <v>938</v>
      </c>
      <c r="E162" s="10" t="s">
        <v>220</v>
      </c>
      <c r="F162" s="10" t="s">
        <v>939</v>
      </c>
      <c r="G162" s="10" t="s">
        <v>940</v>
      </c>
      <c r="H162" s="10" t="s">
        <v>223</v>
      </c>
      <c r="I162" s="19" t="s">
        <v>224</v>
      </c>
      <c r="J162" s="19">
        <v>60</v>
      </c>
      <c r="K162" s="10">
        <f>J162*6</f>
        <v>360</v>
      </c>
      <c r="L162" s="10">
        <v>11</v>
      </c>
      <c r="M162" s="20" t="s">
        <v>803</v>
      </c>
      <c r="N162" s="21">
        <f>K162*L162</f>
        <v>3960</v>
      </c>
      <c r="O162" s="22"/>
      <c r="P162" s="17">
        <v>1</v>
      </c>
      <c r="Q162" s="17"/>
      <c r="R162" s="17"/>
      <c r="S162" s="17"/>
      <c r="T162" s="17"/>
      <c r="U162" s="10" t="s">
        <v>941</v>
      </c>
      <c r="V162" s="33"/>
    </row>
    <row r="163" spans="1:22">
      <c r="A163" s="10">
        <v>471</v>
      </c>
      <c r="B163" s="10">
        <v>161</v>
      </c>
      <c r="C163" s="11" t="s">
        <v>942</v>
      </c>
      <c r="D163" s="10">
        <v>250402014</v>
      </c>
      <c r="E163" s="11" t="s">
        <v>533</v>
      </c>
      <c r="F163" s="11" t="s">
        <v>943</v>
      </c>
      <c r="G163" s="11" t="s">
        <v>944</v>
      </c>
      <c r="H163" s="10" t="s">
        <v>929</v>
      </c>
      <c r="I163" s="19" t="s">
        <v>51</v>
      </c>
      <c r="J163" s="19">
        <v>18</v>
      </c>
      <c r="K163" s="11">
        <f>J163+J164</f>
        <v>28</v>
      </c>
      <c r="L163" s="11">
        <v>25</v>
      </c>
      <c r="M163" s="24" t="s">
        <v>803</v>
      </c>
      <c r="N163" s="25">
        <f>K163*L163</f>
        <v>700</v>
      </c>
      <c r="O163" s="42"/>
      <c r="P163" s="17">
        <v>1</v>
      </c>
      <c r="Q163" s="17"/>
      <c r="R163" s="17"/>
      <c r="S163" s="17"/>
      <c r="T163" s="17"/>
      <c r="U163" s="11" t="s">
        <v>945</v>
      </c>
      <c r="V163" s="33"/>
    </row>
    <row r="164" spans="1:22">
      <c r="A164" s="10"/>
      <c r="B164" s="10">
        <v>162</v>
      </c>
      <c r="C164" s="12"/>
      <c r="D164" s="10">
        <v>250402034</v>
      </c>
      <c r="E164" s="12"/>
      <c r="F164" s="12"/>
      <c r="G164" s="12"/>
      <c r="H164" s="10" t="s">
        <v>946</v>
      </c>
      <c r="I164" s="19" t="s">
        <v>51</v>
      </c>
      <c r="J164" s="19">
        <v>10</v>
      </c>
      <c r="K164" s="12"/>
      <c r="L164" s="12"/>
      <c r="M164" s="27"/>
      <c r="N164" s="28"/>
      <c r="O164" s="44"/>
      <c r="P164" s="17">
        <v>1</v>
      </c>
      <c r="Q164" s="17"/>
      <c r="R164" s="17"/>
      <c r="S164" s="17"/>
      <c r="T164" s="17"/>
      <c r="U164" s="12"/>
      <c r="V164" s="33"/>
    </row>
    <row r="165" spans="1:22">
      <c r="A165" s="10">
        <v>472</v>
      </c>
      <c r="B165" s="10">
        <v>163</v>
      </c>
      <c r="C165" s="11" t="s">
        <v>947</v>
      </c>
      <c r="D165" s="10">
        <v>250402034</v>
      </c>
      <c r="E165" s="11" t="s">
        <v>408</v>
      </c>
      <c r="F165" s="11" t="s">
        <v>948</v>
      </c>
      <c r="G165" s="11" t="s">
        <v>949</v>
      </c>
      <c r="H165" s="10" t="s">
        <v>946</v>
      </c>
      <c r="I165" s="19" t="s">
        <v>51</v>
      </c>
      <c r="J165" s="19">
        <v>10</v>
      </c>
      <c r="K165" s="11">
        <f>J165+J166</f>
        <v>28</v>
      </c>
      <c r="L165" s="11">
        <v>27</v>
      </c>
      <c r="M165" s="24" t="s">
        <v>803</v>
      </c>
      <c r="N165" s="25">
        <f>K165*L165</f>
        <v>756</v>
      </c>
      <c r="O165" s="42"/>
      <c r="P165" s="17">
        <v>1</v>
      </c>
      <c r="Q165" s="17"/>
      <c r="R165" s="17"/>
      <c r="S165" s="17"/>
      <c r="T165" s="17"/>
      <c r="U165" s="11" t="s">
        <v>950</v>
      </c>
      <c r="V165" s="33"/>
    </row>
    <row r="166" spans="1:22">
      <c r="A166" s="10"/>
      <c r="B166" s="10">
        <v>164</v>
      </c>
      <c r="C166" s="12"/>
      <c r="D166" s="10">
        <v>250402014</v>
      </c>
      <c r="E166" s="12"/>
      <c r="F166" s="12"/>
      <c r="G166" s="12"/>
      <c r="H166" s="10" t="s">
        <v>929</v>
      </c>
      <c r="I166" s="19" t="s">
        <v>51</v>
      </c>
      <c r="J166" s="19">
        <v>18</v>
      </c>
      <c r="K166" s="12"/>
      <c r="L166" s="12"/>
      <c r="M166" s="27"/>
      <c r="N166" s="28"/>
      <c r="O166" s="44"/>
      <c r="P166" s="17">
        <v>1</v>
      </c>
      <c r="Q166" s="17"/>
      <c r="R166" s="17"/>
      <c r="S166" s="17"/>
      <c r="T166" s="17"/>
      <c r="U166" s="12"/>
      <c r="V166" s="33"/>
    </row>
    <row r="167" ht="36" spans="1:22">
      <c r="A167" s="10">
        <v>473</v>
      </c>
      <c r="B167" s="10">
        <v>165</v>
      </c>
      <c r="C167" s="10" t="s">
        <v>951</v>
      </c>
      <c r="D167" s="10" t="s">
        <v>952</v>
      </c>
      <c r="E167" s="10" t="s">
        <v>408</v>
      </c>
      <c r="F167" s="10" t="s">
        <v>953</v>
      </c>
      <c r="G167" s="10" t="s">
        <v>954</v>
      </c>
      <c r="H167" s="10" t="s">
        <v>955</v>
      </c>
      <c r="I167" s="19" t="s">
        <v>51</v>
      </c>
      <c r="J167" s="19">
        <v>30</v>
      </c>
      <c r="K167" s="19">
        <v>30</v>
      </c>
      <c r="L167" s="10">
        <v>11</v>
      </c>
      <c r="M167" s="20" t="s">
        <v>803</v>
      </c>
      <c r="N167" s="21">
        <f t="shared" ref="N167:N181" si="4">K167*L167</f>
        <v>330</v>
      </c>
      <c r="O167" s="22"/>
      <c r="P167" s="17">
        <v>1</v>
      </c>
      <c r="Q167" s="17"/>
      <c r="R167" s="17"/>
      <c r="S167" s="17"/>
      <c r="T167" s="17"/>
      <c r="U167" s="10" t="s">
        <v>956</v>
      </c>
      <c r="V167" s="33"/>
    </row>
    <row r="168" ht="156" spans="1:22">
      <c r="A168" s="10">
        <v>477</v>
      </c>
      <c r="B168" s="10">
        <v>166</v>
      </c>
      <c r="C168" s="10" t="s">
        <v>957</v>
      </c>
      <c r="D168" s="10">
        <v>250301004</v>
      </c>
      <c r="E168" s="10" t="s">
        <v>958</v>
      </c>
      <c r="F168" s="10" t="s">
        <v>959</v>
      </c>
      <c r="G168" s="10" t="s">
        <v>960</v>
      </c>
      <c r="H168" s="10" t="s">
        <v>961</v>
      </c>
      <c r="I168" s="19" t="s">
        <v>51</v>
      </c>
      <c r="J168" s="19">
        <v>13</v>
      </c>
      <c r="K168" s="19">
        <v>13</v>
      </c>
      <c r="L168" s="10">
        <v>11</v>
      </c>
      <c r="M168" s="20" t="s">
        <v>803</v>
      </c>
      <c r="N168" s="21">
        <f t="shared" si="4"/>
        <v>143</v>
      </c>
      <c r="O168" s="22"/>
      <c r="P168" s="17">
        <v>1</v>
      </c>
      <c r="Q168" s="17"/>
      <c r="R168" s="17"/>
      <c r="S168" s="17"/>
      <c r="T168" s="17"/>
      <c r="U168" s="10" t="s">
        <v>962</v>
      </c>
      <c r="V168" s="33"/>
    </row>
    <row r="169" ht="24" spans="1:22">
      <c r="A169" s="10">
        <v>478</v>
      </c>
      <c r="B169" s="10">
        <v>167</v>
      </c>
      <c r="C169" s="10" t="s">
        <v>963</v>
      </c>
      <c r="D169" s="10" t="s">
        <v>818</v>
      </c>
      <c r="E169" s="10" t="s">
        <v>819</v>
      </c>
      <c r="F169" s="10" t="s">
        <v>964</v>
      </c>
      <c r="G169" s="10" t="s">
        <v>965</v>
      </c>
      <c r="H169" s="10" t="s">
        <v>822</v>
      </c>
      <c r="I169" s="19" t="s">
        <v>51</v>
      </c>
      <c r="J169" s="19">
        <v>26</v>
      </c>
      <c r="K169" s="10">
        <f>J169*6</f>
        <v>156</v>
      </c>
      <c r="L169" s="10">
        <v>13</v>
      </c>
      <c r="M169" s="20" t="s">
        <v>803</v>
      </c>
      <c r="N169" s="21">
        <f t="shared" si="4"/>
        <v>2028</v>
      </c>
      <c r="O169" s="22"/>
      <c r="P169" s="17">
        <v>1</v>
      </c>
      <c r="Q169" s="17"/>
      <c r="R169" s="17"/>
      <c r="S169" s="17"/>
      <c r="T169" s="17"/>
      <c r="U169" s="10" t="s">
        <v>966</v>
      </c>
      <c r="V169" s="33"/>
    </row>
    <row r="170" ht="36" spans="1:22">
      <c r="A170" s="10">
        <v>479</v>
      </c>
      <c r="B170" s="10">
        <v>168</v>
      </c>
      <c r="C170" s="10" t="s">
        <v>967</v>
      </c>
      <c r="D170" s="10" t="s">
        <v>968</v>
      </c>
      <c r="E170" s="10" t="s">
        <v>408</v>
      </c>
      <c r="F170" s="10" t="s">
        <v>969</v>
      </c>
      <c r="G170" s="10" t="s">
        <v>970</v>
      </c>
      <c r="H170" s="10" t="s">
        <v>971</v>
      </c>
      <c r="I170" s="19" t="s">
        <v>51</v>
      </c>
      <c r="J170" s="19">
        <v>150</v>
      </c>
      <c r="K170" s="19">
        <v>150</v>
      </c>
      <c r="L170" s="10">
        <v>11</v>
      </c>
      <c r="M170" s="20" t="s">
        <v>832</v>
      </c>
      <c r="N170" s="21">
        <f t="shared" si="4"/>
        <v>1650</v>
      </c>
      <c r="O170" s="22"/>
      <c r="P170" s="17"/>
      <c r="Q170" s="17"/>
      <c r="R170" s="17"/>
      <c r="S170" s="17">
        <v>4</v>
      </c>
      <c r="T170" s="17"/>
      <c r="U170" s="10" t="s">
        <v>972</v>
      </c>
      <c r="V170" s="33"/>
    </row>
    <row r="171" ht="60" spans="1:22">
      <c r="A171" s="10">
        <v>481</v>
      </c>
      <c r="B171" s="10">
        <v>169</v>
      </c>
      <c r="C171" s="10" t="s">
        <v>973</v>
      </c>
      <c r="D171" s="10" t="s">
        <v>974</v>
      </c>
      <c r="E171" s="10" t="s">
        <v>975</v>
      </c>
      <c r="F171" s="10" t="s">
        <v>976</v>
      </c>
      <c r="G171" s="10" t="s">
        <v>977</v>
      </c>
      <c r="H171" s="10" t="s">
        <v>978</v>
      </c>
      <c r="I171" s="19" t="s">
        <v>51</v>
      </c>
      <c r="J171" s="19">
        <v>34.2</v>
      </c>
      <c r="K171" s="10">
        <f>J171*2</f>
        <v>68.4</v>
      </c>
      <c r="L171" s="10">
        <v>11</v>
      </c>
      <c r="M171" s="20" t="s">
        <v>803</v>
      </c>
      <c r="N171" s="21">
        <f t="shared" si="4"/>
        <v>752.4</v>
      </c>
      <c r="O171" s="22"/>
      <c r="P171" s="17">
        <v>1</v>
      </c>
      <c r="Q171" s="17"/>
      <c r="R171" s="17"/>
      <c r="S171" s="17"/>
      <c r="T171" s="17"/>
      <c r="U171" s="10" t="s">
        <v>979</v>
      </c>
      <c r="V171" s="33"/>
    </row>
    <row r="172" s="1" customFormat="1" ht="96" spans="1:22">
      <c r="A172" s="10">
        <v>492</v>
      </c>
      <c r="B172" s="10">
        <v>170</v>
      </c>
      <c r="C172" s="50" t="s">
        <v>980</v>
      </c>
      <c r="D172" s="10">
        <v>250301011</v>
      </c>
      <c r="E172" s="10" t="s">
        <v>807</v>
      </c>
      <c r="F172" s="10" t="s">
        <v>808</v>
      </c>
      <c r="G172" s="10" t="s">
        <v>809</v>
      </c>
      <c r="H172" s="10" t="s">
        <v>810</v>
      </c>
      <c r="I172" s="19" t="s">
        <v>51</v>
      </c>
      <c r="J172" s="19">
        <v>30</v>
      </c>
      <c r="K172" s="10">
        <f>J172*10</f>
        <v>300</v>
      </c>
      <c r="L172" s="10">
        <v>25</v>
      </c>
      <c r="M172" s="20" t="s">
        <v>803</v>
      </c>
      <c r="N172" s="21">
        <f t="shared" si="4"/>
        <v>7500</v>
      </c>
      <c r="O172" s="22"/>
      <c r="P172" s="17">
        <v>1</v>
      </c>
      <c r="Q172" s="17"/>
      <c r="R172" s="17"/>
      <c r="S172" s="17"/>
      <c r="T172" s="17"/>
      <c r="U172" s="50" t="s">
        <v>981</v>
      </c>
      <c r="V172" s="17"/>
    </row>
    <row r="173" ht="24" spans="1:22">
      <c r="A173" s="10">
        <v>500</v>
      </c>
      <c r="B173" s="10">
        <v>171</v>
      </c>
      <c r="C173" s="10" t="s">
        <v>982</v>
      </c>
      <c r="D173" s="10" t="s">
        <v>694</v>
      </c>
      <c r="E173" s="10" t="s">
        <v>695</v>
      </c>
      <c r="F173" s="10" t="s">
        <v>696</v>
      </c>
      <c r="G173" s="10" t="s">
        <v>697</v>
      </c>
      <c r="H173" s="10" t="s">
        <v>698</v>
      </c>
      <c r="I173" s="19" t="s">
        <v>51</v>
      </c>
      <c r="J173" s="19">
        <v>80</v>
      </c>
      <c r="K173" s="19">
        <v>80</v>
      </c>
      <c r="L173" s="10">
        <v>12</v>
      </c>
      <c r="M173" s="20" t="s">
        <v>832</v>
      </c>
      <c r="N173" s="21">
        <f t="shared" si="4"/>
        <v>960</v>
      </c>
      <c r="O173" s="22"/>
      <c r="P173" s="17"/>
      <c r="Q173" s="17"/>
      <c r="R173" s="17"/>
      <c r="S173" s="17">
        <v>4</v>
      </c>
      <c r="T173" s="17"/>
      <c r="U173" s="10" t="s">
        <v>983</v>
      </c>
      <c r="V173" s="33"/>
    </row>
    <row r="174" ht="48" spans="1:22">
      <c r="A174" s="10">
        <v>506</v>
      </c>
      <c r="B174" s="10">
        <v>172</v>
      </c>
      <c r="C174" s="10" t="s">
        <v>984</v>
      </c>
      <c r="D174" s="10">
        <v>250403088</v>
      </c>
      <c r="E174" s="10" t="s">
        <v>985</v>
      </c>
      <c r="F174" s="10" t="s">
        <v>986</v>
      </c>
      <c r="G174" s="10" t="s">
        <v>987</v>
      </c>
      <c r="H174" s="10" t="s">
        <v>988</v>
      </c>
      <c r="I174" s="19" t="s">
        <v>344</v>
      </c>
      <c r="J174" s="19">
        <v>330</v>
      </c>
      <c r="K174" s="19">
        <v>330</v>
      </c>
      <c r="L174" s="10">
        <v>12</v>
      </c>
      <c r="M174" s="20" t="s">
        <v>796</v>
      </c>
      <c r="N174" s="21">
        <f t="shared" si="4"/>
        <v>3960</v>
      </c>
      <c r="O174" s="22"/>
      <c r="P174" s="17"/>
      <c r="Q174" s="17"/>
      <c r="R174" s="17">
        <v>3</v>
      </c>
      <c r="S174" s="17"/>
      <c r="T174" s="17"/>
      <c r="U174" s="10" t="s">
        <v>989</v>
      </c>
      <c r="V174" s="33"/>
    </row>
    <row r="175" s="1" customFormat="1" ht="24" spans="1:22">
      <c r="A175" s="13">
        <v>525</v>
      </c>
      <c r="B175" s="10">
        <v>173</v>
      </c>
      <c r="C175" s="10" t="s">
        <v>990</v>
      </c>
      <c r="D175" s="10">
        <v>250402005</v>
      </c>
      <c r="E175" s="10" t="s">
        <v>567</v>
      </c>
      <c r="F175" s="10" t="s">
        <v>991</v>
      </c>
      <c r="G175" s="10" t="s">
        <v>992</v>
      </c>
      <c r="H175" s="10" t="s">
        <v>993</v>
      </c>
      <c r="I175" s="19" t="s">
        <v>51</v>
      </c>
      <c r="J175" s="19">
        <v>16</v>
      </c>
      <c r="K175" s="10">
        <f>J175*6</f>
        <v>96</v>
      </c>
      <c r="L175" s="10">
        <v>100</v>
      </c>
      <c r="M175" s="20" t="s">
        <v>803</v>
      </c>
      <c r="N175" s="21">
        <f t="shared" si="4"/>
        <v>9600</v>
      </c>
      <c r="O175" s="32"/>
      <c r="P175" s="31">
        <v>1</v>
      </c>
      <c r="Q175" s="31"/>
      <c r="R175" s="31"/>
      <c r="S175" s="31"/>
      <c r="T175" s="31"/>
      <c r="U175" s="10"/>
      <c r="V175" s="17"/>
    </row>
    <row r="176" ht="24" spans="1:22">
      <c r="A176" s="10">
        <v>571</v>
      </c>
      <c r="B176" s="10">
        <v>174</v>
      </c>
      <c r="C176" s="10" t="s">
        <v>994</v>
      </c>
      <c r="D176" s="10">
        <v>250402042</v>
      </c>
      <c r="E176" s="10" t="s">
        <v>408</v>
      </c>
      <c r="F176" s="10" t="s">
        <v>744</v>
      </c>
      <c r="G176" s="10" t="s">
        <v>995</v>
      </c>
      <c r="H176" s="10" t="s">
        <v>996</v>
      </c>
      <c r="I176" s="19" t="s">
        <v>51</v>
      </c>
      <c r="J176" s="19">
        <v>50</v>
      </c>
      <c r="K176" s="19">
        <v>50</v>
      </c>
      <c r="L176" s="10">
        <v>11</v>
      </c>
      <c r="M176" s="20" t="s">
        <v>803</v>
      </c>
      <c r="N176" s="21">
        <f t="shared" si="4"/>
        <v>550</v>
      </c>
      <c r="O176" s="22"/>
      <c r="P176" s="17">
        <v>1</v>
      </c>
      <c r="Q176" s="17"/>
      <c r="R176" s="17"/>
      <c r="S176" s="17"/>
      <c r="T176" s="17"/>
      <c r="U176" s="10" t="s">
        <v>994</v>
      </c>
      <c r="V176" s="33"/>
    </row>
    <row r="177" ht="132" spans="1:22">
      <c r="A177" s="10">
        <v>583</v>
      </c>
      <c r="B177" s="10">
        <v>175</v>
      </c>
      <c r="C177" s="10" t="s">
        <v>997</v>
      </c>
      <c r="D177" s="10" t="s">
        <v>998</v>
      </c>
      <c r="E177" s="10" t="s">
        <v>999</v>
      </c>
      <c r="F177" s="10" t="s">
        <v>1000</v>
      </c>
      <c r="G177" s="10" t="s">
        <v>1001</v>
      </c>
      <c r="H177" s="10" t="s">
        <v>270</v>
      </c>
      <c r="I177" s="19" t="s">
        <v>51</v>
      </c>
      <c r="J177" s="19">
        <v>50</v>
      </c>
      <c r="K177" s="10">
        <f>J177*40</f>
        <v>2000</v>
      </c>
      <c r="L177" s="10">
        <v>100</v>
      </c>
      <c r="M177" s="20" t="s">
        <v>796</v>
      </c>
      <c r="N177" s="21">
        <f t="shared" si="4"/>
        <v>200000</v>
      </c>
      <c r="O177" s="22"/>
      <c r="P177" s="17"/>
      <c r="Q177" s="17"/>
      <c r="R177" s="17">
        <v>3</v>
      </c>
      <c r="S177" s="17"/>
      <c r="T177" s="17"/>
      <c r="U177" s="10" t="s">
        <v>1002</v>
      </c>
      <c r="V177" s="33"/>
    </row>
    <row r="178" s="1" customFormat="1" ht="36" spans="1:22">
      <c r="A178" s="10">
        <v>687</v>
      </c>
      <c r="B178" s="10">
        <v>176</v>
      </c>
      <c r="C178" s="10" t="s">
        <v>1003</v>
      </c>
      <c r="D178" s="10">
        <v>250402016</v>
      </c>
      <c r="E178" s="10" t="s">
        <v>1004</v>
      </c>
      <c r="F178" s="10" t="s">
        <v>1005</v>
      </c>
      <c r="G178" s="10" t="s">
        <v>1006</v>
      </c>
      <c r="H178" s="10" t="s">
        <v>1007</v>
      </c>
      <c r="I178" s="19" t="s">
        <v>51</v>
      </c>
      <c r="J178" s="19">
        <v>34.2</v>
      </c>
      <c r="K178" s="19">
        <v>34.2</v>
      </c>
      <c r="L178" s="10">
        <v>12</v>
      </c>
      <c r="M178" s="20" t="s">
        <v>803</v>
      </c>
      <c r="N178" s="21">
        <f t="shared" si="4"/>
        <v>410.4</v>
      </c>
      <c r="O178" s="22"/>
      <c r="P178" s="17">
        <v>1</v>
      </c>
      <c r="Q178" s="17"/>
      <c r="R178" s="17"/>
      <c r="S178" s="17"/>
      <c r="T178" s="17"/>
      <c r="U178" s="10" t="s">
        <v>1003</v>
      </c>
      <c r="V178" s="17"/>
    </row>
    <row r="179" ht="48" customHeight="1" spans="1:22">
      <c r="A179" s="10">
        <v>694</v>
      </c>
      <c r="B179" s="10">
        <v>177</v>
      </c>
      <c r="C179" s="10" t="s">
        <v>1008</v>
      </c>
      <c r="D179" s="10">
        <v>250309005</v>
      </c>
      <c r="E179" s="10" t="s">
        <v>726</v>
      </c>
      <c r="F179" s="10" t="s">
        <v>1009</v>
      </c>
      <c r="G179" s="10" t="s">
        <v>1010</v>
      </c>
      <c r="H179" s="10" t="s">
        <v>910</v>
      </c>
      <c r="I179" s="19" t="s">
        <v>911</v>
      </c>
      <c r="J179" s="19">
        <v>102</v>
      </c>
      <c r="K179" s="19">
        <v>102</v>
      </c>
      <c r="L179" s="10">
        <v>11</v>
      </c>
      <c r="M179" s="20" t="s">
        <v>832</v>
      </c>
      <c r="N179" s="21">
        <f t="shared" si="4"/>
        <v>1122</v>
      </c>
      <c r="O179" s="22"/>
      <c r="P179" s="17"/>
      <c r="Q179" s="17"/>
      <c r="R179" s="17"/>
      <c r="S179" s="17">
        <v>4</v>
      </c>
      <c r="T179" s="17"/>
      <c r="U179" s="10" t="s">
        <v>1011</v>
      </c>
      <c r="V179" s="33"/>
    </row>
    <row r="180" ht="24" spans="1:22">
      <c r="A180" s="10">
        <v>705</v>
      </c>
      <c r="B180" s="10">
        <v>178</v>
      </c>
      <c r="C180" s="10" t="s">
        <v>1012</v>
      </c>
      <c r="D180" s="10" t="s">
        <v>1013</v>
      </c>
      <c r="E180" s="10" t="s">
        <v>363</v>
      </c>
      <c r="F180" s="10" t="s">
        <v>1014</v>
      </c>
      <c r="G180" s="10" t="s">
        <v>540</v>
      </c>
      <c r="H180" s="10" t="s">
        <v>1015</v>
      </c>
      <c r="I180" s="19" t="s">
        <v>51</v>
      </c>
      <c r="J180" s="19">
        <v>10</v>
      </c>
      <c r="K180" s="10">
        <f>J180*3</f>
        <v>30</v>
      </c>
      <c r="L180" s="10">
        <v>11</v>
      </c>
      <c r="M180" s="20" t="s">
        <v>803</v>
      </c>
      <c r="N180" s="21">
        <f t="shared" si="4"/>
        <v>330</v>
      </c>
      <c r="O180" s="22"/>
      <c r="P180" s="17">
        <v>1</v>
      </c>
      <c r="Q180" s="17"/>
      <c r="R180" s="17"/>
      <c r="S180" s="17"/>
      <c r="T180" s="17"/>
      <c r="U180" s="10" t="s">
        <v>1012</v>
      </c>
      <c r="V180" s="33"/>
    </row>
    <row r="181" ht="24" spans="1:22">
      <c r="A181" s="10">
        <v>725</v>
      </c>
      <c r="B181" s="10">
        <v>179</v>
      </c>
      <c r="C181" s="11" t="s">
        <v>1016</v>
      </c>
      <c r="D181" s="10" t="s">
        <v>1017</v>
      </c>
      <c r="E181" s="11" t="s">
        <v>408</v>
      </c>
      <c r="F181" s="11" t="s">
        <v>1018</v>
      </c>
      <c r="G181" s="11" t="s">
        <v>1019</v>
      </c>
      <c r="H181" s="10" t="s">
        <v>1020</v>
      </c>
      <c r="I181" s="19" t="s">
        <v>51</v>
      </c>
      <c r="J181" s="19">
        <v>22.5</v>
      </c>
      <c r="K181" s="11">
        <f>J181+J182+J183*4+J184</f>
        <v>302.5</v>
      </c>
      <c r="L181" s="11">
        <v>11</v>
      </c>
      <c r="M181" s="24" t="s">
        <v>832</v>
      </c>
      <c r="N181" s="25">
        <f t="shared" si="4"/>
        <v>3327.5</v>
      </c>
      <c r="O181" s="42"/>
      <c r="P181" s="17"/>
      <c r="Q181" s="17"/>
      <c r="R181" s="17"/>
      <c r="S181" s="17">
        <v>4</v>
      </c>
      <c r="T181" s="17"/>
      <c r="U181" s="11" t="s">
        <v>1021</v>
      </c>
      <c r="V181" s="33"/>
    </row>
    <row r="182" spans="1:22">
      <c r="A182" s="10"/>
      <c r="B182" s="10">
        <v>180</v>
      </c>
      <c r="C182" s="34"/>
      <c r="D182" s="10" t="s">
        <v>1022</v>
      </c>
      <c r="E182" s="34"/>
      <c r="F182" s="34"/>
      <c r="G182" s="34"/>
      <c r="H182" s="10" t="s">
        <v>1023</v>
      </c>
      <c r="I182" s="19" t="s">
        <v>51</v>
      </c>
      <c r="J182" s="19">
        <v>30</v>
      </c>
      <c r="K182" s="34"/>
      <c r="L182" s="34"/>
      <c r="M182" s="40"/>
      <c r="N182" s="41"/>
      <c r="O182" s="43"/>
      <c r="P182" s="17"/>
      <c r="Q182" s="17"/>
      <c r="R182" s="17"/>
      <c r="S182" s="17">
        <v>4</v>
      </c>
      <c r="T182" s="17"/>
      <c r="U182" s="34"/>
      <c r="V182" s="33"/>
    </row>
    <row r="183" spans="1:22">
      <c r="A183" s="10"/>
      <c r="B183" s="10">
        <v>181</v>
      </c>
      <c r="C183" s="34"/>
      <c r="D183" s="10" t="s">
        <v>1024</v>
      </c>
      <c r="E183" s="34"/>
      <c r="F183" s="34"/>
      <c r="G183" s="34"/>
      <c r="H183" s="10" t="s">
        <v>1025</v>
      </c>
      <c r="I183" s="19" t="s">
        <v>1026</v>
      </c>
      <c r="J183" s="19">
        <v>50</v>
      </c>
      <c r="K183" s="34"/>
      <c r="L183" s="34"/>
      <c r="M183" s="40"/>
      <c r="N183" s="41"/>
      <c r="O183" s="43"/>
      <c r="P183" s="17"/>
      <c r="Q183" s="17"/>
      <c r="R183" s="17"/>
      <c r="S183" s="17">
        <v>4</v>
      </c>
      <c r="T183" s="17"/>
      <c r="U183" s="34"/>
      <c r="V183" s="33"/>
    </row>
    <row r="184" ht="24" spans="1:22">
      <c r="A184" s="10"/>
      <c r="B184" s="10">
        <v>182</v>
      </c>
      <c r="C184" s="12"/>
      <c r="D184" s="10" t="s">
        <v>1027</v>
      </c>
      <c r="E184" s="12"/>
      <c r="F184" s="12"/>
      <c r="G184" s="12"/>
      <c r="H184" s="10" t="s">
        <v>1028</v>
      </c>
      <c r="I184" s="19" t="s">
        <v>51</v>
      </c>
      <c r="J184" s="19">
        <v>50</v>
      </c>
      <c r="K184" s="12"/>
      <c r="L184" s="12"/>
      <c r="M184" s="27"/>
      <c r="N184" s="28"/>
      <c r="O184" s="44"/>
      <c r="P184" s="17"/>
      <c r="Q184" s="17"/>
      <c r="R184" s="17"/>
      <c r="S184" s="17">
        <v>4</v>
      </c>
      <c r="T184" s="17"/>
      <c r="U184" s="12"/>
      <c r="V184" s="33"/>
    </row>
    <row r="185" ht="48" spans="1:22">
      <c r="A185" s="10">
        <v>751</v>
      </c>
      <c r="B185" s="10">
        <v>183</v>
      </c>
      <c r="C185" s="10" t="s">
        <v>1029</v>
      </c>
      <c r="D185" s="10" t="s">
        <v>1030</v>
      </c>
      <c r="E185" s="10" t="s">
        <v>69</v>
      </c>
      <c r="F185" s="10" t="s">
        <v>1031</v>
      </c>
      <c r="G185" s="10" t="s">
        <v>1032</v>
      </c>
      <c r="H185" s="10" t="s">
        <v>270</v>
      </c>
      <c r="I185" s="19" t="s">
        <v>51</v>
      </c>
      <c r="J185" s="19">
        <v>50</v>
      </c>
      <c r="K185" s="10">
        <f>J185*25</f>
        <v>1250</v>
      </c>
      <c r="L185" s="10">
        <v>280</v>
      </c>
      <c r="M185" s="20" t="s">
        <v>796</v>
      </c>
      <c r="N185" s="21">
        <f>K185*L185</f>
        <v>350000</v>
      </c>
      <c r="O185" s="22"/>
      <c r="P185" s="17"/>
      <c r="Q185" s="17"/>
      <c r="R185" s="17">
        <v>3</v>
      </c>
      <c r="S185" s="17"/>
      <c r="T185" s="17"/>
      <c r="U185" s="10" t="s">
        <v>1033</v>
      </c>
      <c r="V185" s="33"/>
    </row>
    <row r="186" spans="1:22">
      <c r="A186" s="10">
        <v>760</v>
      </c>
      <c r="B186" s="10">
        <v>184</v>
      </c>
      <c r="C186" s="10" t="s">
        <v>1034</v>
      </c>
      <c r="D186" s="10">
        <v>250309004</v>
      </c>
      <c r="E186" s="10" t="s">
        <v>408</v>
      </c>
      <c r="F186" s="10" t="s">
        <v>1035</v>
      </c>
      <c r="G186" s="10" t="s">
        <v>1036</v>
      </c>
      <c r="H186" s="10" t="s">
        <v>1037</v>
      </c>
      <c r="I186" s="19" t="s">
        <v>1038</v>
      </c>
      <c r="J186" s="19">
        <v>12</v>
      </c>
      <c r="K186" s="19">
        <v>12</v>
      </c>
      <c r="L186" s="10">
        <v>11</v>
      </c>
      <c r="M186" s="20" t="s">
        <v>832</v>
      </c>
      <c r="N186" s="21">
        <f>K186*L186</f>
        <v>132</v>
      </c>
      <c r="O186" s="22"/>
      <c r="P186" s="17"/>
      <c r="Q186" s="17"/>
      <c r="R186" s="17"/>
      <c r="S186" s="17">
        <v>4</v>
      </c>
      <c r="T186" s="17"/>
      <c r="U186" s="10" t="s">
        <v>1034</v>
      </c>
      <c r="V186" s="33"/>
    </row>
    <row r="187" ht="24" spans="1:22">
      <c r="A187" s="10">
        <v>761</v>
      </c>
      <c r="B187" s="10">
        <v>185</v>
      </c>
      <c r="C187" s="10" t="s">
        <v>1039</v>
      </c>
      <c r="D187" s="10">
        <v>250402006</v>
      </c>
      <c r="E187" s="10" t="s">
        <v>799</v>
      </c>
      <c r="F187" s="10" t="s">
        <v>800</v>
      </c>
      <c r="G187" s="10" t="s">
        <v>1040</v>
      </c>
      <c r="H187" s="10" t="s">
        <v>1041</v>
      </c>
      <c r="I187" s="19" t="s">
        <v>51</v>
      </c>
      <c r="J187" s="19">
        <v>30</v>
      </c>
      <c r="K187" s="19">
        <v>30</v>
      </c>
      <c r="L187" s="10">
        <v>11</v>
      </c>
      <c r="M187" s="20" t="s">
        <v>803</v>
      </c>
      <c r="N187" s="21">
        <f>K187*L187</f>
        <v>330</v>
      </c>
      <c r="O187" s="22"/>
      <c r="P187" s="17">
        <v>1</v>
      </c>
      <c r="Q187" s="17"/>
      <c r="R187" s="17"/>
      <c r="S187" s="17"/>
      <c r="T187" s="17"/>
      <c r="U187" s="10" t="s">
        <v>1039</v>
      </c>
      <c r="V187" s="33"/>
    </row>
    <row r="188" spans="14:15">
      <c r="N188" s="51"/>
      <c r="O188" s="52"/>
    </row>
    <row r="189" spans="14:15">
      <c r="N189" s="51"/>
      <c r="O189" s="52"/>
    </row>
    <row r="190" spans="14:15">
      <c r="N190" s="51"/>
      <c r="O190" s="52"/>
    </row>
    <row r="191" spans="14:15">
      <c r="N191" s="51"/>
      <c r="O191" s="52"/>
    </row>
    <row r="192" spans="14:15">
      <c r="N192" s="51"/>
      <c r="O192" s="52"/>
    </row>
  </sheetData>
  <autoFilter xmlns:etc="http://www.wps.cn/officeDocument/2017/etCustomData" ref="A2:U187" etc:filterBottomFollowUsedRange="0">
    <extLst/>
  </autoFilter>
  <mergeCells count="183">
    <mergeCell ref="A1:N1"/>
    <mergeCell ref="C7:C8"/>
    <mergeCell ref="C10:C11"/>
    <mergeCell ref="C72:C74"/>
    <mergeCell ref="C75:C77"/>
    <mergeCell ref="C78:C81"/>
    <mergeCell ref="C82:C84"/>
    <mergeCell ref="C85:C86"/>
    <mergeCell ref="C93:C97"/>
    <mergeCell ref="C102:C105"/>
    <mergeCell ref="C130:C131"/>
    <mergeCell ref="C136:C139"/>
    <mergeCell ref="C140:C143"/>
    <mergeCell ref="C144:C147"/>
    <mergeCell ref="C156:C157"/>
    <mergeCell ref="C158:C160"/>
    <mergeCell ref="C163:C164"/>
    <mergeCell ref="C165:C166"/>
    <mergeCell ref="C181:C184"/>
    <mergeCell ref="D7:D8"/>
    <mergeCell ref="D10:D11"/>
    <mergeCell ref="D72:D74"/>
    <mergeCell ref="D75:D77"/>
    <mergeCell ref="D78:D81"/>
    <mergeCell ref="D82:D84"/>
    <mergeCell ref="D85:D86"/>
    <mergeCell ref="E7:E8"/>
    <mergeCell ref="E10:E11"/>
    <mergeCell ref="E72:E74"/>
    <mergeCell ref="E75:E77"/>
    <mergeCell ref="E78:E81"/>
    <mergeCell ref="E82:E84"/>
    <mergeCell ref="E85:E86"/>
    <mergeCell ref="E93:E97"/>
    <mergeCell ref="E102:E105"/>
    <mergeCell ref="E130:E131"/>
    <mergeCell ref="E136:E139"/>
    <mergeCell ref="E140:E143"/>
    <mergeCell ref="E144:E147"/>
    <mergeCell ref="E156:E157"/>
    <mergeCell ref="E158:E160"/>
    <mergeCell ref="E163:E164"/>
    <mergeCell ref="E165:E166"/>
    <mergeCell ref="E181:E184"/>
    <mergeCell ref="F7:F8"/>
    <mergeCell ref="F10:F11"/>
    <mergeCell ref="F72:F74"/>
    <mergeCell ref="F75:F77"/>
    <mergeCell ref="F78:F81"/>
    <mergeCell ref="F82:F84"/>
    <mergeCell ref="F85:F86"/>
    <mergeCell ref="F93:F97"/>
    <mergeCell ref="F102:F105"/>
    <mergeCell ref="F130:F131"/>
    <mergeCell ref="F136:F139"/>
    <mergeCell ref="F140:F143"/>
    <mergeCell ref="F144:F147"/>
    <mergeCell ref="F156:F157"/>
    <mergeCell ref="F158:F160"/>
    <mergeCell ref="F163:F164"/>
    <mergeCell ref="F165:F166"/>
    <mergeCell ref="F181:F184"/>
    <mergeCell ref="G7:G8"/>
    <mergeCell ref="G10:G11"/>
    <mergeCell ref="G72:G74"/>
    <mergeCell ref="G75:G77"/>
    <mergeCell ref="G78:G81"/>
    <mergeCell ref="G82:G84"/>
    <mergeCell ref="G85:G86"/>
    <mergeCell ref="G93:G97"/>
    <mergeCell ref="G102:G105"/>
    <mergeCell ref="G130:G131"/>
    <mergeCell ref="G136:G139"/>
    <mergeCell ref="G140:G143"/>
    <mergeCell ref="G144:G147"/>
    <mergeCell ref="G156:G157"/>
    <mergeCell ref="G158:G160"/>
    <mergeCell ref="G163:G164"/>
    <mergeCell ref="G165:G166"/>
    <mergeCell ref="G181:G184"/>
    <mergeCell ref="K7:K8"/>
    <mergeCell ref="K10:K11"/>
    <mergeCell ref="K72:K74"/>
    <mergeCell ref="K75:K77"/>
    <mergeCell ref="K78:K81"/>
    <mergeCell ref="K82:K84"/>
    <mergeCell ref="K85:K86"/>
    <mergeCell ref="K93:K97"/>
    <mergeCell ref="K102:K105"/>
    <mergeCell ref="K130:K131"/>
    <mergeCell ref="K136:K139"/>
    <mergeCell ref="K140:K143"/>
    <mergeCell ref="K144:K147"/>
    <mergeCell ref="K156:K157"/>
    <mergeCell ref="K158:K160"/>
    <mergeCell ref="K163:K164"/>
    <mergeCell ref="K165:K166"/>
    <mergeCell ref="K181:K184"/>
    <mergeCell ref="L7:L8"/>
    <mergeCell ref="L10:L11"/>
    <mergeCell ref="L72:L74"/>
    <mergeCell ref="L75:L77"/>
    <mergeCell ref="L78:L81"/>
    <mergeCell ref="L82:L84"/>
    <mergeCell ref="L85:L86"/>
    <mergeCell ref="L93:L97"/>
    <mergeCell ref="L102:L105"/>
    <mergeCell ref="L130:L131"/>
    <mergeCell ref="L136:L139"/>
    <mergeCell ref="L140:L143"/>
    <mergeCell ref="L144:L147"/>
    <mergeCell ref="L156:L157"/>
    <mergeCell ref="L158:L160"/>
    <mergeCell ref="L163:L164"/>
    <mergeCell ref="L165:L166"/>
    <mergeCell ref="L181:L184"/>
    <mergeCell ref="M7:M8"/>
    <mergeCell ref="M10:M11"/>
    <mergeCell ref="M72:M74"/>
    <mergeCell ref="M75:M77"/>
    <mergeCell ref="M78:M81"/>
    <mergeCell ref="M82:M84"/>
    <mergeCell ref="M85:M86"/>
    <mergeCell ref="M93:M97"/>
    <mergeCell ref="M102:M105"/>
    <mergeCell ref="M130:M131"/>
    <mergeCell ref="M136:M139"/>
    <mergeCell ref="M140:M143"/>
    <mergeCell ref="M144:M147"/>
    <mergeCell ref="M156:M157"/>
    <mergeCell ref="M158:M160"/>
    <mergeCell ref="M163:M164"/>
    <mergeCell ref="M165:M166"/>
    <mergeCell ref="M181:M184"/>
    <mergeCell ref="N7:N8"/>
    <mergeCell ref="N10:N11"/>
    <mergeCell ref="N72:N74"/>
    <mergeCell ref="N75:N77"/>
    <mergeCell ref="N78:N81"/>
    <mergeCell ref="N82:N84"/>
    <mergeCell ref="N85:N86"/>
    <mergeCell ref="N93:N97"/>
    <mergeCell ref="N102:N105"/>
    <mergeCell ref="N130:N131"/>
    <mergeCell ref="N136:N139"/>
    <mergeCell ref="N140:N143"/>
    <mergeCell ref="N144:N147"/>
    <mergeCell ref="N156:N157"/>
    <mergeCell ref="N158:N160"/>
    <mergeCell ref="N163:N164"/>
    <mergeCell ref="N165:N166"/>
    <mergeCell ref="N181:N184"/>
    <mergeCell ref="O7:O8"/>
    <mergeCell ref="O10:O11"/>
    <mergeCell ref="O82:O84"/>
    <mergeCell ref="O102:O105"/>
    <mergeCell ref="O130:O131"/>
    <mergeCell ref="O136:O139"/>
    <mergeCell ref="O140:O143"/>
    <mergeCell ref="O144:O147"/>
    <mergeCell ref="O156:O157"/>
    <mergeCell ref="O158:O159"/>
    <mergeCell ref="O163:O164"/>
    <mergeCell ref="O165:O166"/>
    <mergeCell ref="O181:O184"/>
    <mergeCell ref="U7:U8"/>
    <mergeCell ref="U10:U11"/>
    <mergeCell ref="U72:U74"/>
    <mergeCell ref="U75:U77"/>
    <mergeCell ref="U78:U81"/>
    <mergeCell ref="U82:U84"/>
    <mergeCell ref="U85:U86"/>
    <mergeCell ref="U93:U97"/>
    <mergeCell ref="U102:U105"/>
    <mergeCell ref="U130:U131"/>
    <mergeCell ref="U136:U139"/>
    <mergeCell ref="U140:U143"/>
    <mergeCell ref="U144:U147"/>
    <mergeCell ref="U156:U157"/>
    <mergeCell ref="U158:U160"/>
    <mergeCell ref="U163:U164"/>
    <mergeCell ref="U165:U166"/>
    <mergeCell ref="U181:U184"/>
  </mergeCells>
  <conditionalFormatting sqref="D3">
    <cfRule type="duplicateValues" dxfId="0" priority="5"/>
  </conditionalFormatting>
  <conditionalFormatting sqref="C2:C7 C9:C10 C185:C187 C173:C181 C161:C163 C167:C171 C165 C129:C130 C132:C136 C87:C93 C85 C98:C102 C148 C150:C156 C82 C78 C75 C106:C127 C144 C140 C12:C72">
    <cfRule type="duplicateValues" dxfId="0" priority="6"/>
  </conditionalFormatting>
  <pageMargins left="0.7" right="0.7" top="0.75" bottom="0.75" header="0.3" footer="0.3"/>
  <pageSetup paperSize="9" scale="50" orientation="landscape"/>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3</vt:i4>
      </vt:variant>
    </vt:vector>
  </HeadingPairs>
  <TitlesOfParts>
    <vt:vector size="3" baseType="lpstr">
      <vt:lpstr>分标一 单基因+遗传基因等</vt:lpstr>
      <vt:lpstr>分标二 全外显子＋药物检测相关等</vt:lpstr>
      <vt:lpstr>分标三 产前诊断与遗传病诊断科、儿科、耳鼻咽喉头颈外科等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李梓莹</cp:lastModifiedBy>
  <dcterms:created xsi:type="dcterms:W3CDTF">2023-05-11T19:15:00Z</dcterms:created>
  <dcterms:modified xsi:type="dcterms:W3CDTF">2025-08-26T08:57:13Z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_KSOProductBuildMID">
    <vt:lpwstr>CQWFY6GK79VQ06BGQZR8DL0D7NN0OXGRQO06FJDWXFG8TFCTZDBJIC0PFY5HPB8RXNMXHOL0ZH078LJJENFTIF8O8RN0WLCB8FOODHB33802B3917384E42688D3EDC134AD048A</vt:lpwstr>
  </property>
  <property fmtid="{D5CDD505-2E9C-101B-9397-08002B2CF9AE}" pid="4" name="KSOProductBuildVer">
    <vt:lpwstr>2052-12.1.0.22529</vt:lpwstr>
  </property>
  <property fmtid="{D5CDD505-2E9C-101B-9397-08002B2CF9AE}" pid="5" name="ICV">
    <vt:lpwstr>A8039550365449CB9D4D330CE9B00B9D_13</vt:lpwstr>
  </property>
  <property fmtid="{D5CDD505-2E9C-101B-9397-08002B2CF9AE}" pid="6" name="_KSOProductBuildSID">
    <vt:lpwstr>SAWFY6BU7RYQ0V9GRYR8KLJ87NN0OYVREE0XBJDXXGH8TFCTZIBRPCJTFSTTP88RBXM6OOZ8ZH078MEJRNFTDFFT89Q0WH5B8NOOYHB32BAF48C08D2AACA73970E95A588DF637</vt:lpwstr>
  </property>
</Properties>
</file>