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 tabRatio="500"/>
  </bookViews>
  <sheets>
    <sheet name="Sheet1" sheetId="1" r:id="rId1"/>
  </sheets>
  <definedNames>
    <definedName name="_xlnm.Print_Area" localSheetId="0">Sheet1!$A$1:$O$11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<sst xmlns="http://schemas.openxmlformats.org/spreadsheetml/2006/main" count="35" uniqueCount="25">
  <si>
    <t>沟渠工程数量表</t>
  </si>
  <si>
    <t>序号</t>
  </si>
  <si>
    <t>长度</t>
  </si>
  <si>
    <t>沟渠</t>
  </si>
  <si>
    <t>沉降缝</t>
  </si>
  <si>
    <t>坝体</t>
  </si>
  <si>
    <t>挖方</t>
  </si>
  <si>
    <t>清表</t>
  </si>
  <si>
    <t>填方</t>
  </si>
  <si>
    <t>利用方</t>
  </si>
  <si>
    <t>借方</t>
  </si>
  <si>
    <t>弃土</t>
  </si>
  <si>
    <t>备注</t>
  </si>
  <si>
    <t>C20片石砼</t>
  </si>
  <si>
    <t>20cm厚C20混凝土</t>
  </si>
  <si>
    <t>2cm厚M10砂浆抹面</t>
  </si>
  <si>
    <t>15cm级配碎石垫层</t>
  </si>
  <si>
    <t>沥青麻絮</t>
  </si>
  <si>
    <t>C25片石砼</t>
  </si>
  <si>
    <t>m</t>
  </si>
  <si>
    <r>
      <rPr>
        <sz val="12"/>
        <color rgb="FF000000"/>
        <rFont val="宋体"/>
        <charset val="134"/>
      </rPr>
      <t>m</t>
    </r>
    <r>
      <rPr>
        <vertAlign val="superscript"/>
        <sz val="12"/>
        <color rgb="FF000000"/>
        <rFont val="宋体"/>
        <charset val="134"/>
      </rPr>
      <t>3</t>
    </r>
  </si>
  <si>
    <r>
      <rPr>
        <sz val="12"/>
        <color rgb="FF000000"/>
        <rFont val="宋体"/>
        <charset val="134"/>
      </rPr>
      <t>m</t>
    </r>
    <r>
      <rPr>
        <vertAlign val="superscript"/>
        <sz val="12"/>
        <color rgb="FF000000"/>
        <rFont val="宋体"/>
        <charset val="134"/>
      </rPr>
      <t>2</t>
    </r>
  </si>
  <si>
    <t>水渠A</t>
  </si>
  <si>
    <t>水渠B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</si>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</sst>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rgb="FF000000"/>
      <name val="宋体"/>
      <charset val="134"/>
    </font>
    <font>
      <sz val="16"/>
      <color rgb="FF000000"/>
      <name val="宋体"/>
      <charset val="134"/>
    </font>
    <font>
      <b/>
      <sz val="16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vertAlign val="superscript"/>
      <sz val="12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5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4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6" borderId="16" applyNumberFormat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19" fillId="7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176" fontId="3" fillId="2" borderId="4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76" fontId="3" fillId="3" borderId="4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76" fontId="6" fillId="3" borderId="4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176" fontId="3" fillId="3" borderId="6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176" fontId="3" fillId="3" borderId="0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176" fontId="4" fillId="3" borderId="4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"/>
  <sheetViews>
    <sheetView tabSelected="1" view="pageBreakPreview" zoomScale="85" zoomScaleNormal="100" workbookViewId="0">
      <pane ySplit="2" topLeftCell="A3" activePane="bottomLeft" state="frozen"/>
      <selection/>
      <selection pane="bottomLeft" activeCell="I14" sqref="I14"/>
    </sheetView>
  </sheetViews>
  <sheetFormatPr defaultColWidth="9" defaultRowHeight="20.4"/>
  <cols>
    <col min="1" max="1" width="12.0277777777778" style="2" customWidth="1"/>
    <col min="2" max="2" width="11.7407407407407" style="2" customWidth="1"/>
    <col min="3" max="3" width="13.2314814814815" style="2" customWidth="1"/>
    <col min="4" max="5" width="12.6944444444444" style="2" customWidth="1"/>
    <col min="6" max="6" width="15.6851851851852" style="2" customWidth="1"/>
    <col min="7" max="7" width="15.287037037037" style="2" customWidth="1"/>
    <col min="8" max="8" width="10.3148148148148" style="2" hidden="1" customWidth="1"/>
    <col min="9" max="9" width="16.8611111111111" style="2" customWidth="1"/>
    <col min="10" max="10" width="11.462962962963" style="2" customWidth="1"/>
    <col min="11" max="11" width="12.537037037037" style="2" customWidth="1"/>
    <col min="12" max="12" width="14.7685185185185" style="2" customWidth="1"/>
    <col min="13" max="13" width="12.6759259259259" style="2" customWidth="1"/>
    <col min="14" max="14" width="15.8148148148148" style="2" customWidth="1"/>
    <col min="15" max="15" width="17.7777777777778" style="2" customWidth="1"/>
    <col min="16" max="17" width="15.6296296296296" customWidth="1"/>
  </cols>
  <sheetData>
    <row r="1" ht="24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="1" customFormat="1" ht="26" customHeight="1" spans="1:15">
      <c r="A2" s="4" t="s">
        <v>1</v>
      </c>
      <c r="B2" s="5" t="s">
        <v>2</v>
      </c>
      <c r="C2" s="5" t="s">
        <v>3</v>
      </c>
      <c r="D2" s="5"/>
      <c r="E2" s="5"/>
      <c r="F2" s="5"/>
      <c r="G2" s="5" t="s">
        <v>4</v>
      </c>
      <c r="H2" s="5" t="s">
        <v>5</v>
      </c>
      <c r="I2" s="5" t="s">
        <v>6</v>
      </c>
      <c r="J2" s="5" t="s">
        <v>7</v>
      </c>
      <c r="K2" s="5" t="s">
        <v>8</v>
      </c>
      <c r="L2" s="5" t="s">
        <v>9</v>
      </c>
      <c r="M2" s="5" t="s">
        <v>10</v>
      </c>
      <c r="N2" s="5" t="s">
        <v>11</v>
      </c>
      <c r="O2" s="22" t="s">
        <v>12</v>
      </c>
    </row>
    <row r="3" s="1" customFormat="1" ht="67" customHeight="1" spans="1:15">
      <c r="A3" s="6"/>
      <c r="B3" s="7"/>
      <c r="C3" s="8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 t="s">
        <v>18</v>
      </c>
      <c r="I3" s="7"/>
      <c r="J3" s="7"/>
      <c r="K3" s="7"/>
      <c r="L3" s="7"/>
      <c r="M3" s="7"/>
      <c r="N3" s="7"/>
      <c r="O3" s="23"/>
    </row>
    <row r="4" customFormat="1" ht="22" customHeight="1" spans="1:15">
      <c r="A4" s="6"/>
      <c r="B4" s="7" t="s">
        <v>19</v>
      </c>
      <c r="C4" s="9" t="s">
        <v>20</v>
      </c>
      <c r="D4" s="9" t="s">
        <v>20</v>
      </c>
      <c r="E4" s="9" t="s">
        <v>21</v>
      </c>
      <c r="F4" s="9" t="s">
        <v>20</v>
      </c>
      <c r="G4" s="9" t="s">
        <v>21</v>
      </c>
      <c r="H4" s="9" t="s">
        <v>20</v>
      </c>
      <c r="I4" s="9" t="s">
        <v>20</v>
      </c>
      <c r="J4" s="9" t="s">
        <v>20</v>
      </c>
      <c r="K4" s="9" t="s">
        <v>20</v>
      </c>
      <c r="L4" s="9" t="s">
        <v>20</v>
      </c>
      <c r="M4" s="9" t="s">
        <v>20</v>
      </c>
      <c r="N4" s="7" t="s">
        <v>20</v>
      </c>
      <c r="O4" s="23"/>
    </row>
    <row r="5" ht="24" customHeight="1" spans="1:15">
      <c r="A5" s="10" t="s">
        <v>22</v>
      </c>
      <c r="B5" s="11">
        <v>534.709</v>
      </c>
      <c r="C5" s="12">
        <f>0.36*B5</f>
        <v>192.49524</v>
      </c>
      <c r="D5" s="12">
        <f>B5*0.2*1.3</f>
        <v>139.02434</v>
      </c>
      <c r="E5" s="12">
        <f>B5*2.3</f>
        <v>1229.8307</v>
      </c>
      <c r="F5" s="12">
        <f>B5*1.3*0.15</f>
        <v>104.268255</v>
      </c>
      <c r="G5" s="12">
        <f>E5/10</f>
        <v>122.98307</v>
      </c>
      <c r="H5" s="12"/>
      <c r="I5" s="24">
        <f>1361.449+(0.38*2+1.1*0.05)*B5</f>
        <v>1797.236835</v>
      </c>
      <c r="J5" s="24">
        <v>322.159</v>
      </c>
      <c r="K5" s="24">
        <f>797.124+0.38*2*B5</f>
        <v>1203.50284</v>
      </c>
      <c r="L5" s="12">
        <f>MIN(I5,K5)</f>
        <v>1203.50284</v>
      </c>
      <c r="M5" s="12">
        <f>MAX(K5-I5,0)</f>
        <v>0</v>
      </c>
      <c r="N5" s="12">
        <f>I5+J5-L5-715.93</f>
        <v>199.962995</v>
      </c>
      <c r="O5" s="25"/>
    </row>
    <row r="6" ht="24" customHeight="1" spans="1:15">
      <c r="A6" s="10" t="s">
        <v>23</v>
      </c>
      <c r="B6" s="11">
        <v>814.704</v>
      </c>
      <c r="C6" s="12">
        <f>0.36*B6</f>
        <v>293.29344</v>
      </c>
      <c r="D6" s="12">
        <f>B6*0.26</f>
        <v>211.82304</v>
      </c>
      <c r="E6" s="12">
        <f>B6*2.3</f>
        <v>1873.8192</v>
      </c>
      <c r="F6" s="12">
        <f>B6*1.3*0.15</f>
        <v>158.86728</v>
      </c>
      <c r="G6" s="12">
        <f>E6/10</f>
        <v>187.38192</v>
      </c>
      <c r="H6" s="12"/>
      <c r="I6" s="24">
        <f>5927.643+(0.38*2+1.1*0.05)*B6</f>
        <v>6591.62676</v>
      </c>
      <c r="J6" s="24">
        <v>470.819</v>
      </c>
      <c r="K6" s="24">
        <f>960.818+0.38*2*B6</f>
        <v>1579.99304</v>
      </c>
      <c r="L6" s="12">
        <f>MIN(I6,K6)</f>
        <v>1579.99304</v>
      </c>
      <c r="M6" s="12">
        <f>MAX(K6-I6,0)</f>
        <v>0</v>
      </c>
      <c r="N6" s="12">
        <f>I6+J6-L6-715.93</f>
        <v>4766.52272</v>
      </c>
      <c r="O6" s="26"/>
    </row>
    <row r="7" ht="24" customHeight="1" spans="1:15">
      <c r="A7" s="13"/>
      <c r="B7" s="14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26"/>
    </row>
    <row r="8" ht="24" customHeight="1" spans="1:15">
      <c r="A8" s="13" t="s">
        <v>24</v>
      </c>
      <c r="B8" s="14"/>
      <c r="C8" s="15">
        <f>SUM(C5:C6)</f>
        <v>485.78868</v>
      </c>
      <c r="D8" s="15">
        <f>SUM(D5:D6)</f>
        <v>350.84738</v>
      </c>
      <c r="E8" s="15">
        <f>SUM(E5:E6)</f>
        <v>3103.6499</v>
      </c>
      <c r="F8" s="15">
        <f>SUM(F5:F6)</f>
        <v>263.135535</v>
      </c>
      <c r="G8" s="15">
        <f>SUM(G5:G6)</f>
        <v>310.36499</v>
      </c>
      <c r="H8" s="15">
        <f>SUM(H5:H6)</f>
        <v>0</v>
      </c>
      <c r="I8" s="15">
        <f t="shared" ref="I8:N8" si="0">SUM(I5:I6)</f>
        <v>8388.863595</v>
      </c>
      <c r="J8" s="15">
        <f t="shared" si="0"/>
        <v>792.978</v>
      </c>
      <c r="K8" s="15">
        <f t="shared" si="0"/>
        <v>2783.49588</v>
      </c>
      <c r="L8" s="15">
        <f t="shared" si="0"/>
        <v>2783.49588</v>
      </c>
      <c r="M8" s="15">
        <f t="shared" si="0"/>
        <v>0</v>
      </c>
      <c r="N8" s="15">
        <f t="shared" si="0"/>
        <v>4966.485715</v>
      </c>
      <c r="O8" s="26"/>
    </row>
    <row r="9" ht="24" customHeight="1" spans="1:15">
      <c r="A9" s="16"/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27"/>
    </row>
    <row r="10" ht="24" customHeight="1" spans="1:15">
      <c r="A10" s="19"/>
      <c r="B10" s="20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8"/>
    </row>
    <row r="11" ht="24" customHeight="1" spans="1:15">
      <c r="A11" s="19"/>
      <c r="B11" s="20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8"/>
    </row>
  </sheetData>
  <mergeCells count="12">
    <mergeCell ref="A1:O1"/>
    <mergeCell ref="C2:F2"/>
    <mergeCell ref="A2:A4"/>
    <mergeCell ref="B2:B3"/>
    <mergeCell ref="I2:I3"/>
    <mergeCell ref="J2:J3"/>
    <mergeCell ref="K2:K3"/>
    <mergeCell ref="L2:L3"/>
    <mergeCell ref="M2:M3"/>
    <mergeCell ref="N2:N3"/>
    <mergeCell ref="O2:O4"/>
    <mergeCell ref="O5:O9"/>
  </mergeCells>
  <pageMargins left="0.751388888888889" right="0.751388888888889" top="1" bottom="1" header="0.511805555555556" footer="0.511805555555556"/>
  <pageSetup paperSize="8" firstPageNumber="0" orientation="landscape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L罗</cp:lastModifiedBy>
  <cp:revision>2</cp:revision>
  <dcterms:created xsi:type="dcterms:W3CDTF">2022-06-06T08:19:00Z</dcterms:created>
  <dcterms:modified xsi:type="dcterms:W3CDTF">2024-12-27T09:37:05Z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A3B0B325CAF74460AFE84DEEB4751C8F</vt:lpwstr>
  </property>
</Properties>
</file>