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3055" windowHeight="11610" tabRatio="500"/>
  </bookViews>
  <sheets>
    <sheet name="Sheet1" sheetId="1" r:id="rId1"/>
  </sheets>
  <definedNames>
    <definedName name="_xlnm.Print_Area" localSheetId="0">Sheet1!$A$1:$Q$21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<sst xmlns="http://schemas.openxmlformats.org/spreadsheetml/2006/main" count="56" uniqueCount="44">
  <si>
    <t>工程数量总表</t>
  </si>
  <si>
    <t>序号</t>
  </si>
  <si>
    <t>长度</t>
  </si>
  <si>
    <t>硬化宽度</t>
  </si>
  <si>
    <t>路面结构</t>
  </si>
  <si>
    <t>土路肩</t>
  </si>
  <si>
    <t>挖方</t>
  </si>
  <si>
    <t>清表</t>
  </si>
  <si>
    <t>填方</t>
  </si>
  <si>
    <t>利用方</t>
  </si>
  <si>
    <t>本桩利用</t>
  </si>
  <si>
    <t>远运利用</t>
  </si>
  <si>
    <t>借方</t>
  </si>
  <si>
    <t>弃土</t>
  </si>
  <si>
    <t>拆除工程</t>
  </si>
  <si>
    <t>备注</t>
  </si>
  <si>
    <t>18cm水泥混凝土路面</t>
  </si>
  <si>
    <t>15cm级配碎石垫层</t>
  </si>
  <si>
    <t>18cm厚砂砾土</t>
  </si>
  <si>
    <t>砖墙</t>
  </si>
  <si>
    <t>旧路结构</t>
  </si>
  <si>
    <t>m</t>
  </si>
  <si>
    <r>
      <rPr>
        <sz val="12"/>
        <rFont val="宋体"/>
        <charset val="134"/>
      </rPr>
      <t>m</t>
    </r>
    <r>
      <rPr>
        <vertAlign val="superscript"/>
        <sz val="12"/>
        <rFont val="宋体"/>
        <charset val="134"/>
      </rPr>
      <t>2</t>
    </r>
  </si>
  <si>
    <r>
      <rPr>
        <sz val="12"/>
        <rFont val="宋体"/>
        <charset val="134"/>
      </rPr>
      <t>m</t>
    </r>
    <r>
      <rPr>
        <vertAlign val="superscript"/>
        <sz val="12"/>
        <rFont val="宋体"/>
        <charset val="134"/>
      </rPr>
      <t>3</t>
    </r>
  </si>
  <si>
    <t>那扭屯5段</t>
  </si>
  <si>
    <t xml:space="preserve">1、18cm厚混凝土面板弯拉强度≮4.0MPa；
2、借土回填运距按借方5公里，弃方3公里，远运利用1公里内，本桩利用无须外运。。
3、借方量利用挖出量。
4、路面结构工程数量为按图实际匡算量，与现状道路交叉，新建道路交叉处均设置喇叭口，喇叭口半径详见道路平面图，数量均以匡算入路段。 </t>
  </si>
  <si>
    <t>那扭屯6段</t>
  </si>
  <si>
    <t>那扭屯7段</t>
  </si>
  <si>
    <t>那扭屯8段</t>
  </si>
  <si>
    <t>那扭屯9段</t>
  </si>
  <si>
    <t>那扭屯10段</t>
  </si>
  <si>
    <t>那扭屯11段</t>
  </si>
  <si>
    <t>小替屯1段</t>
  </si>
  <si>
    <t>小替屯2段</t>
  </si>
  <si>
    <t>小替屯3段</t>
  </si>
  <si>
    <t>小替屯4段</t>
  </si>
  <si>
    <t>小替屯5段</t>
  </si>
  <si>
    <t>小替屯6段</t>
  </si>
  <si>
    <t>水泥硬化</t>
  </si>
  <si>
    <t>太阳能路灯</t>
  </si>
  <si>
    <t>18盏</t>
  </si>
  <si>
    <t>单臂太阳能路灯色温为4000K,显色指数75Ra;40W的LED灯光通量4000Lm；COS∅≥0.95；灯具防护等级为IP66。含锂电池组、太阳能电池板及控制器等。整灯使用寿命不得低于5年（光衰降低至初始光效的70%视为半导体道路照明灯具寿命的终结）。</t>
  </si>
  <si>
    <t>新建工程责任标志牌1座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</si>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</sst>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_ "/>
  </numFmts>
  <fonts count="27">
    <font>
      <sz val="11"/>
      <color rgb="FF000000"/>
      <name val="宋体"/>
      <charset val="134"/>
    </font>
    <font>
      <sz val="16"/>
      <color rgb="FF000000"/>
      <name val="宋体"/>
      <charset val="134"/>
    </font>
    <font>
      <b/>
      <sz val="16"/>
      <name val="宋体"/>
      <charset val="134"/>
    </font>
    <font>
      <sz val="12"/>
      <name val="宋体"/>
      <charset val="134"/>
    </font>
    <font>
      <b/>
      <sz val="12"/>
      <name val="宋体"/>
      <charset val="134"/>
    </font>
    <font>
      <b/>
      <sz val="16"/>
      <color rgb="FF000000"/>
      <name val="宋体"/>
      <charset val="134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vertAlign val="superscript"/>
      <sz val="12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 tint="-0.15"/>
        <bgColor rgb="FFFFFFCC"/>
      </patternFill>
    </fill>
    <fill>
      <patternFill patternType="solid">
        <fgColor rgb="FFFFFFFF"/>
        <bgColor rgb="FFFFFFCC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3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6" fillId="0" borderId="0" applyFont="0" applyFill="0" applyBorder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42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6" fillId="4" borderId="15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6" applyNumberFormat="0" applyFill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4" fillId="0" borderId="17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5" borderId="18" applyNumberFormat="0" applyAlignment="0" applyProtection="0">
      <alignment vertical="center"/>
    </xf>
    <xf numFmtId="0" fontId="16" fillId="6" borderId="19" applyNumberFormat="0" applyAlignment="0" applyProtection="0">
      <alignment vertical="center"/>
    </xf>
    <xf numFmtId="0" fontId="17" fillId="6" borderId="18" applyNumberFormat="0" applyAlignment="0" applyProtection="0">
      <alignment vertical="center"/>
    </xf>
    <xf numFmtId="0" fontId="18" fillId="7" borderId="20" applyNumberFormat="0" applyAlignment="0" applyProtection="0">
      <alignment vertical="center"/>
    </xf>
    <xf numFmtId="0" fontId="19" fillId="0" borderId="21" applyNumberFormat="0" applyFill="0" applyAlignment="0" applyProtection="0">
      <alignment vertical="center"/>
    </xf>
    <xf numFmtId="0" fontId="20" fillId="0" borderId="22" applyNumberFormat="0" applyFill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4" fillId="34" borderId="0" applyNumberFormat="0" applyBorder="0" applyAlignment="0" applyProtection="0">
      <alignment vertical="center"/>
    </xf>
  </cellStyleXfs>
  <cellXfs count="33">
    <xf numFmtId="0" fontId="0" fillId="0" borderId="0" xfId="0">
      <alignment vertical="center"/>
    </xf>
    <xf numFmtId="0" fontId="0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 wrapText="1"/>
    </xf>
    <xf numFmtId="176" fontId="3" fillId="2" borderId="4" xfId="0" applyNumberFormat="1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176" fontId="3" fillId="3" borderId="4" xfId="0" applyNumberFormat="1" applyFont="1" applyFill="1" applyBorder="1" applyAlignment="1">
      <alignment horizontal="center" vertical="center"/>
    </xf>
    <xf numFmtId="176" fontId="3" fillId="3" borderId="5" xfId="0" applyNumberFormat="1" applyFont="1" applyFill="1" applyBorder="1" applyAlignment="1">
      <alignment horizontal="left" vertical="center" wrapText="1"/>
    </xf>
    <xf numFmtId="176" fontId="3" fillId="3" borderId="6" xfId="0" applyNumberFormat="1" applyFont="1" applyFill="1" applyBorder="1" applyAlignment="1">
      <alignment horizontal="left" vertical="center"/>
    </xf>
    <xf numFmtId="176" fontId="4" fillId="0" borderId="7" xfId="0" applyNumberFormat="1" applyFont="1" applyFill="1" applyBorder="1" applyAlignment="1">
      <alignment horizontal="center" vertical="center"/>
    </xf>
    <xf numFmtId="176" fontId="4" fillId="0" borderId="8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left" vertical="top" wrapText="1"/>
    </xf>
    <xf numFmtId="0" fontId="3" fillId="3" borderId="4" xfId="0" applyFont="1" applyFill="1" applyBorder="1" applyAlignment="1">
      <alignment horizontal="center" vertical="top" wrapText="1"/>
    </xf>
    <xf numFmtId="0" fontId="3" fillId="3" borderId="4" xfId="0" applyFont="1" applyFill="1" applyBorder="1" applyAlignment="1">
      <alignment horizontal="left" vertical="top"/>
    </xf>
    <xf numFmtId="0" fontId="3" fillId="3" borderId="4" xfId="0" applyFont="1" applyFill="1" applyBorder="1" applyAlignment="1">
      <alignment horizontal="center" vertical="top"/>
    </xf>
    <xf numFmtId="176" fontId="3" fillId="3" borderId="11" xfId="0" applyNumberFormat="1" applyFont="1" applyFill="1" applyBorder="1" applyAlignment="1">
      <alignment horizontal="left" vertical="center"/>
    </xf>
    <xf numFmtId="177" fontId="1" fillId="0" borderId="0" xfId="0" applyNumberFormat="1" applyFont="1" applyAlignment="1">
      <alignment horizontal="center" vertical="center"/>
    </xf>
    <xf numFmtId="0" fontId="3" fillId="2" borderId="12" xfId="0" applyFont="1" applyFill="1" applyBorder="1" applyAlignment="1">
      <alignment horizontal="center" vertical="center"/>
    </xf>
    <xf numFmtId="0" fontId="3" fillId="2" borderId="13" xfId="0" applyFont="1" applyFill="1" applyBorder="1" applyAlignment="1">
      <alignment horizontal="center" vertical="center"/>
    </xf>
    <xf numFmtId="0" fontId="3" fillId="3" borderId="13" xfId="0" applyFont="1" applyFill="1" applyBorder="1" applyAlignment="1">
      <alignment horizontal="left" vertical="top" wrapText="1"/>
    </xf>
    <xf numFmtId="0" fontId="3" fillId="3" borderId="14" xfId="0" applyFont="1" applyFill="1" applyBorder="1" applyAlignment="1">
      <alignment vertical="top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34"/>
  <sheetViews>
    <sheetView tabSelected="1" view="pageBreakPreview" zoomScale="85" zoomScaleNormal="100" workbookViewId="0">
      <pane ySplit="2" topLeftCell="A3" activePane="bottomLeft" state="frozen"/>
      <selection/>
      <selection pane="bottomLeft" activeCell="C19" sqref="C19:N19"/>
    </sheetView>
  </sheetViews>
  <sheetFormatPr defaultColWidth="9" defaultRowHeight="20.25"/>
  <cols>
    <col min="1" max="1" width="19.2583333333333" style="2" customWidth="1"/>
    <col min="2" max="2" width="12.2" style="2" customWidth="1"/>
    <col min="3" max="3" width="10.1333333333333" style="2" customWidth="1"/>
    <col min="4" max="4" width="13.2333333333333" style="2" customWidth="1"/>
    <col min="5" max="5" width="11.7583333333333" style="2" customWidth="1"/>
    <col min="6" max="6" width="10.7333333333333" style="2" customWidth="1"/>
    <col min="7" max="7" width="12.9416666666667" style="2" customWidth="1"/>
    <col min="8" max="8" width="11.4666666666667" style="2" customWidth="1"/>
    <col min="9" max="9" width="12.2" style="2" customWidth="1"/>
    <col min="10" max="12" width="11.7666666666667" style="2" customWidth="1"/>
    <col min="13" max="13" width="10.7333333333333" style="2" customWidth="1"/>
    <col min="14" max="14" width="11.6166666666667" style="2" customWidth="1"/>
    <col min="15" max="15" width="7.63333333333333" style="2" customWidth="1"/>
    <col min="16" max="16" width="10" style="2" customWidth="1"/>
    <col min="17" max="17" width="17.05" style="2" customWidth="1"/>
    <col min="18" max="19" width="15.6333333333333" customWidth="1"/>
  </cols>
  <sheetData>
    <row r="1" ht="24" customHeight="1" spans="1:17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</row>
    <row r="2" s="1" customFormat="1" ht="26" customHeight="1" spans="1:17">
      <c r="A2" s="4" t="s">
        <v>1</v>
      </c>
      <c r="B2" s="5" t="s">
        <v>2</v>
      </c>
      <c r="C2" s="5" t="s">
        <v>3</v>
      </c>
      <c r="D2" s="5" t="s">
        <v>4</v>
      </c>
      <c r="E2" s="5"/>
      <c r="F2" s="5" t="s">
        <v>5</v>
      </c>
      <c r="G2" s="5" t="s">
        <v>6</v>
      </c>
      <c r="H2" s="5" t="s">
        <v>7</v>
      </c>
      <c r="I2" s="5" t="s">
        <v>8</v>
      </c>
      <c r="J2" s="5" t="s">
        <v>9</v>
      </c>
      <c r="K2" s="19" t="s">
        <v>10</v>
      </c>
      <c r="L2" s="20" t="s">
        <v>11</v>
      </c>
      <c r="M2" s="5" t="s">
        <v>12</v>
      </c>
      <c r="N2" s="5" t="s">
        <v>13</v>
      </c>
      <c r="O2" s="5" t="s">
        <v>14</v>
      </c>
      <c r="P2" s="5"/>
      <c r="Q2" s="29" t="s">
        <v>15</v>
      </c>
    </row>
    <row r="3" s="1" customFormat="1" ht="40" customHeight="1" spans="1:17">
      <c r="A3" s="6"/>
      <c r="B3" s="7"/>
      <c r="C3" s="7"/>
      <c r="D3" s="8" t="s">
        <v>16</v>
      </c>
      <c r="E3" s="8" t="s">
        <v>17</v>
      </c>
      <c r="F3" s="8" t="s">
        <v>18</v>
      </c>
      <c r="G3" s="7"/>
      <c r="H3" s="7"/>
      <c r="I3" s="7"/>
      <c r="J3" s="7"/>
      <c r="K3" s="21"/>
      <c r="L3" s="22"/>
      <c r="M3" s="7"/>
      <c r="N3" s="7"/>
      <c r="O3" s="7" t="s">
        <v>19</v>
      </c>
      <c r="P3" s="7" t="s">
        <v>20</v>
      </c>
      <c r="Q3" s="30"/>
    </row>
    <row r="4" customFormat="1" ht="22" customHeight="1" spans="1:17">
      <c r="A4" s="6"/>
      <c r="B4" s="7" t="s">
        <v>21</v>
      </c>
      <c r="C4" s="7" t="s">
        <v>21</v>
      </c>
      <c r="D4" s="9" t="s">
        <v>22</v>
      </c>
      <c r="E4" s="9" t="s">
        <v>22</v>
      </c>
      <c r="F4" s="9" t="s">
        <v>22</v>
      </c>
      <c r="G4" s="9" t="s">
        <v>23</v>
      </c>
      <c r="H4" s="9" t="s">
        <v>23</v>
      </c>
      <c r="I4" s="9" t="s">
        <v>23</v>
      </c>
      <c r="J4" s="9" t="s">
        <v>23</v>
      </c>
      <c r="K4" s="9" t="s">
        <v>23</v>
      </c>
      <c r="L4" s="9" t="s">
        <v>23</v>
      </c>
      <c r="M4" s="9" t="s">
        <v>23</v>
      </c>
      <c r="N4" s="7" t="s">
        <v>23</v>
      </c>
      <c r="O4" s="7" t="s">
        <v>21</v>
      </c>
      <c r="P4" s="9" t="s">
        <v>22</v>
      </c>
      <c r="Q4" s="30"/>
    </row>
    <row r="5" ht="24" customHeight="1" spans="1:17">
      <c r="A5" s="10" t="s">
        <v>24</v>
      </c>
      <c r="B5" s="11">
        <v>81.37</v>
      </c>
      <c r="C5" s="11">
        <v>2.5</v>
      </c>
      <c r="D5" s="12">
        <f>(B5*C5+7.8)*0.18</f>
        <v>38.0205</v>
      </c>
      <c r="E5" s="12">
        <f>B5*(C5+2*0.5)+7.8</f>
        <v>292.595</v>
      </c>
      <c r="F5" s="12">
        <f>B5*2*0.5</f>
        <v>81.37</v>
      </c>
      <c r="G5" s="12">
        <v>470.587</v>
      </c>
      <c r="H5" s="12">
        <v>0.467</v>
      </c>
      <c r="I5" s="12">
        <v>0.467</v>
      </c>
      <c r="J5" s="12">
        <f>I5</f>
        <v>0.467</v>
      </c>
      <c r="K5" s="12">
        <f>J5</f>
        <v>0.467</v>
      </c>
      <c r="L5" s="12"/>
      <c r="M5" s="12">
        <v>0</v>
      </c>
      <c r="N5" s="12">
        <f>G5+H5-J5</f>
        <v>470.587</v>
      </c>
      <c r="O5" s="23"/>
      <c r="P5" s="12"/>
      <c r="Q5" s="31" t="s">
        <v>25</v>
      </c>
    </row>
    <row r="6" ht="24" customHeight="1" spans="1:17">
      <c r="A6" s="10" t="s">
        <v>26</v>
      </c>
      <c r="B6" s="11">
        <v>79.67</v>
      </c>
      <c r="C6" s="11">
        <v>2.5</v>
      </c>
      <c r="D6" s="12">
        <f>(B6*C6+11.34)*0.18</f>
        <v>37.8927</v>
      </c>
      <c r="E6" s="12">
        <f>B6*(C6+2*0.5)+7.8</f>
        <v>286.645</v>
      </c>
      <c r="F6" s="12">
        <f t="shared" ref="F6:F11" si="0">B6*2*0.5</f>
        <v>79.67</v>
      </c>
      <c r="G6" s="12">
        <v>67.313</v>
      </c>
      <c r="H6" s="12">
        <v>132.323</v>
      </c>
      <c r="I6" s="12">
        <v>607.675</v>
      </c>
      <c r="J6" s="12">
        <f t="shared" ref="J6:J17" si="1">I6</f>
        <v>607.675</v>
      </c>
      <c r="K6" s="12">
        <v>143.439</v>
      </c>
      <c r="L6" s="12"/>
      <c r="M6" s="12">
        <v>464.233</v>
      </c>
      <c r="N6" s="12">
        <v>0</v>
      </c>
      <c r="O6" s="23"/>
      <c r="P6" s="24"/>
      <c r="Q6" s="31"/>
    </row>
    <row r="7" ht="24" customHeight="1" spans="1:17">
      <c r="A7" s="10" t="s">
        <v>27</v>
      </c>
      <c r="B7" s="11">
        <v>20.59</v>
      </c>
      <c r="C7" s="11">
        <v>2.5</v>
      </c>
      <c r="D7" s="12">
        <f>(B7*C7+15.64)*0.18</f>
        <v>12.0807</v>
      </c>
      <c r="E7" s="12">
        <f t="shared" ref="E7:E12" si="2">B7*(C7+2*0.5)+7.8</f>
        <v>79.865</v>
      </c>
      <c r="F7" s="12">
        <f t="shared" si="0"/>
        <v>20.59</v>
      </c>
      <c r="G7" s="12">
        <v>23.823</v>
      </c>
      <c r="H7" s="12">
        <v>26.981</v>
      </c>
      <c r="I7" s="12">
        <v>68.006</v>
      </c>
      <c r="J7" s="12">
        <f t="shared" si="1"/>
        <v>68.006</v>
      </c>
      <c r="K7" s="12">
        <v>40.482</v>
      </c>
      <c r="L7" s="12">
        <v>0.51</v>
      </c>
      <c r="M7" s="12">
        <v>27.52</v>
      </c>
      <c r="N7" s="12">
        <v>0</v>
      </c>
      <c r="O7" s="23"/>
      <c r="P7" s="24"/>
      <c r="Q7" s="31"/>
    </row>
    <row r="8" ht="24" customHeight="1" spans="1:17">
      <c r="A8" s="10" t="s">
        <v>28</v>
      </c>
      <c r="B8" s="11">
        <v>61.54</v>
      </c>
      <c r="C8" s="11">
        <v>2.5</v>
      </c>
      <c r="D8" s="12">
        <f>(B8*C8+8.04)*0.18</f>
        <v>29.1402</v>
      </c>
      <c r="E8" s="12">
        <f t="shared" si="2"/>
        <v>223.19</v>
      </c>
      <c r="F8" s="12">
        <f t="shared" si="0"/>
        <v>61.54</v>
      </c>
      <c r="G8" s="12">
        <v>112.301</v>
      </c>
      <c r="H8" s="12">
        <v>20.633</v>
      </c>
      <c r="I8" s="12">
        <v>24.062</v>
      </c>
      <c r="J8" s="12">
        <f t="shared" si="1"/>
        <v>24.062</v>
      </c>
      <c r="K8" s="12">
        <v>24.06</v>
      </c>
      <c r="L8" s="12"/>
      <c r="M8" s="12">
        <v>0</v>
      </c>
      <c r="N8" s="12">
        <f t="shared" ref="N8:N18" si="3">G8+H8-J8</f>
        <v>108.872</v>
      </c>
      <c r="O8" s="25"/>
      <c r="P8" s="26"/>
      <c r="Q8" s="31"/>
    </row>
    <row r="9" ht="24" customHeight="1" spans="1:17">
      <c r="A9" s="10" t="s">
        <v>29</v>
      </c>
      <c r="B9" s="11">
        <v>56.29</v>
      </c>
      <c r="C9" s="11">
        <v>2.5</v>
      </c>
      <c r="D9" s="12">
        <f>(B9*C9+12.66)*0.18</f>
        <v>27.6093</v>
      </c>
      <c r="E9" s="12">
        <f t="shared" si="2"/>
        <v>204.815</v>
      </c>
      <c r="F9" s="12">
        <f t="shared" si="0"/>
        <v>56.29</v>
      </c>
      <c r="G9" s="12">
        <v>230.028</v>
      </c>
      <c r="H9" s="12">
        <v>50.657</v>
      </c>
      <c r="I9" s="12">
        <v>95.226</v>
      </c>
      <c r="J9" s="12">
        <f t="shared" si="1"/>
        <v>95.226</v>
      </c>
      <c r="K9" s="12">
        <v>95.23</v>
      </c>
      <c r="L9" s="12"/>
      <c r="M9" s="12">
        <v>0</v>
      </c>
      <c r="N9" s="12">
        <f t="shared" si="3"/>
        <v>185.459</v>
      </c>
      <c r="O9" s="25"/>
      <c r="P9" s="26"/>
      <c r="Q9" s="31"/>
    </row>
    <row r="10" ht="24" customHeight="1" spans="1:17">
      <c r="A10" s="10" t="s">
        <v>30</v>
      </c>
      <c r="B10" s="11">
        <v>54.21</v>
      </c>
      <c r="C10" s="11">
        <v>2.5</v>
      </c>
      <c r="D10" s="12">
        <f>(B10*C10+8)*0.18</f>
        <v>25.8345</v>
      </c>
      <c r="E10" s="12">
        <f t="shared" si="2"/>
        <v>197.535</v>
      </c>
      <c r="F10" s="12">
        <f t="shared" si="0"/>
        <v>54.21</v>
      </c>
      <c r="G10" s="12">
        <v>107.093</v>
      </c>
      <c r="H10" s="12">
        <v>50.741</v>
      </c>
      <c r="I10" s="12">
        <v>83.027</v>
      </c>
      <c r="J10" s="12">
        <f t="shared" si="1"/>
        <v>83.027</v>
      </c>
      <c r="K10" s="12">
        <v>83.028</v>
      </c>
      <c r="L10" s="12"/>
      <c r="M10" s="12">
        <v>0</v>
      </c>
      <c r="N10" s="12">
        <f t="shared" si="3"/>
        <v>74.807</v>
      </c>
      <c r="O10" s="25"/>
      <c r="P10" s="26"/>
      <c r="Q10" s="31"/>
    </row>
    <row r="11" ht="24" customHeight="1" spans="1:17">
      <c r="A11" s="10" t="s">
        <v>31</v>
      </c>
      <c r="B11" s="11">
        <v>370.28</v>
      </c>
      <c r="C11" s="11">
        <v>2.5</v>
      </c>
      <c r="D11" s="12">
        <f>(B11*C11+13.07)*0.18</f>
        <v>168.9786</v>
      </c>
      <c r="E11" s="12">
        <f t="shared" si="2"/>
        <v>1303.78</v>
      </c>
      <c r="F11" s="12">
        <f t="shared" si="0"/>
        <v>370.28</v>
      </c>
      <c r="G11" s="12">
        <v>1119.94</v>
      </c>
      <c r="H11" s="12">
        <v>170.923</v>
      </c>
      <c r="I11" s="12">
        <v>284.356</v>
      </c>
      <c r="J11" s="12">
        <f t="shared" si="1"/>
        <v>284.356</v>
      </c>
      <c r="K11" s="12">
        <v>244.134</v>
      </c>
      <c r="L11" s="12">
        <v>40.22</v>
      </c>
      <c r="M11" s="12">
        <v>0</v>
      </c>
      <c r="N11" s="12">
        <f t="shared" si="3"/>
        <v>1006.507</v>
      </c>
      <c r="O11" s="25"/>
      <c r="P11" s="26"/>
      <c r="Q11" s="31"/>
    </row>
    <row r="12" ht="24" customHeight="1" spans="1:17">
      <c r="A12" s="10" t="s">
        <v>32</v>
      </c>
      <c r="B12" s="11">
        <v>164.49</v>
      </c>
      <c r="C12" s="11">
        <v>2.5</v>
      </c>
      <c r="D12" s="12">
        <f>(B12*C12+21.05)*0.18</f>
        <v>77.8095</v>
      </c>
      <c r="E12" s="12">
        <f>B12*(C12+2*0.5)</f>
        <v>575.715</v>
      </c>
      <c r="F12" s="12">
        <f t="shared" ref="F12:F17" si="4">B12*2*0.5</f>
        <v>164.49</v>
      </c>
      <c r="G12" s="12">
        <v>364.92</v>
      </c>
      <c r="H12" s="12">
        <v>186.444</v>
      </c>
      <c r="I12" s="12">
        <v>443.065</v>
      </c>
      <c r="J12" s="12">
        <f t="shared" si="1"/>
        <v>443.065</v>
      </c>
      <c r="K12" s="12">
        <v>228.661</v>
      </c>
      <c r="L12" s="12">
        <v>214.406</v>
      </c>
      <c r="M12" s="12">
        <v>0</v>
      </c>
      <c r="N12" s="12">
        <f t="shared" si="3"/>
        <v>108.299</v>
      </c>
      <c r="O12" s="25"/>
      <c r="P12" s="26"/>
      <c r="Q12" s="31"/>
    </row>
    <row r="13" ht="24" customHeight="1" spans="1:17">
      <c r="A13" s="10" t="s">
        <v>33</v>
      </c>
      <c r="B13" s="11">
        <v>57.32</v>
      </c>
      <c r="C13" s="11">
        <v>2.5</v>
      </c>
      <c r="D13" s="12">
        <f>(B13*C13+3.8+17+11.2659)*0.18</f>
        <v>31.565862</v>
      </c>
      <c r="E13" s="12">
        <f>B13*(C13+2*0.5)+25.17</f>
        <v>225.79</v>
      </c>
      <c r="F13" s="12">
        <f t="shared" si="4"/>
        <v>57.32</v>
      </c>
      <c r="G13" s="12">
        <v>159.431</v>
      </c>
      <c r="H13" s="12">
        <v>16.403</v>
      </c>
      <c r="I13" s="12">
        <v>39.54</v>
      </c>
      <c r="J13" s="12">
        <f t="shared" si="1"/>
        <v>39.54</v>
      </c>
      <c r="K13" s="12">
        <v>39.54</v>
      </c>
      <c r="L13" s="12"/>
      <c r="M13" s="12">
        <v>0</v>
      </c>
      <c r="N13" s="12">
        <f t="shared" si="3"/>
        <v>136.294</v>
      </c>
      <c r="O13" s="25"/>
      <c r="P13" s="26"/>
      <c r="Q13" s="31"/>
    </row>
    <row r="14" ht="24" customHeight="1" spans="1:17">
      <c r="A14" s="10" t="s">
        <v>34</v>
      </c>
      <c r="B14" s="11">
        <v>123.14</v>
      </c>
      <c r="C14" s="11">
        <v>2.5</v>
      </c>
      <c r="D14" s="12">
        <f>(B14*C14+25.17)*0.18</f>
        <v>59.9436</v>
      </c>
      <c r="E14" s="12">
        <f>B14*(C14+2*0.5)</f>
        <v>430.99</v>
      </c>
      <c r="F14" s="12">
        <f t="shared" si="4"/>
        <v>123.14</v>
      </c>
      <c r="G14" s="12">
        <v>181.746</v>
      </c>
      <c r="H14" s="12">
        <v>154.22</v>
      </c>
      <c r="I14" s="12">
        <v>426.236</v>
      </c>
      <c r="J14" s="12">
        <f t="shared" si="1"/>
        <v>426.236</v>
      </c>
      <c r="K14" s="12">
        <v>200.908</v>
      </c>
      <c r="L14" s="12">
        <v>88.849</v>
      </c>
      <c r="M14" s="12">
        <f>J14-K14-L14</f>
        <v>136.479</v>
      </c>
      <c r="N14" s="12">
        <v>0</v>
      </c>
      <c r="O14" s="25"/>
      <c r="P14" s="26"/>
      <c r="Q14" s="31"/>
    </row>
    <row r="15" ht="24" customHeight="1" spans="1:17">
      <c r="A15" s="10" t="s">
        <v>35</v>
      </c>
      <c r="B15" s="11">
        <v>76.18</v>
      </c>
      <c r="C15" s="11">
        <v>2.5</v>
      </c>
      <c r="D15" s="12">
        <f>(B15*C15+13+36.37)*0.18</f>
        <v>43.1676</v>
      </c>
      <c r="E15" s="12">
        <f>B15*(C15+2*0.5)</f>
        <v>266.63</v>
      </c>
      <c r="F15" s="12">
        <f t="shared" si="4"/>
        <v>76.18</v>
      </c>
      <c r="G15" s="12">
        <v>212.96</v>
      </c>
      <c r="H15" s="12">
        <v>57.213</v>
      </c>
      <c r="I15" s="12">
        <v>511.267</v>
      </c>
      <c r="J15" s="12">
        <f t="shared" si="1"/>
        <v>511.267</v>
      </c>
      <c r="K15" s="12">
        <v>85.038</v>
      </c>
      <c r="L15" s="12">
        <v>132.391</v>
      </c>
      <c r="M15" s="12">
        <f>J15-L15-K15</f>
        <v>293.838</v>
      </c>
      <c r="N15" s="12">
        <v>0</v>
      </c>
      <c r="O15" s="25"/>
      <c r="P15" s="26"/>
      <c r="Q15" s="31"/>
    </row>
    <row r="16" ht="24" customHeight="1" spans="1:17">
      <c r="A16" s="10" t="s">
        <v>36</v>
      </c>
      <c r="B16" s="11">
        <v>58.51</v>
      </c>
      <c r="C16" s="11">
        <v>2.5</v>
      </c>
      <c r="D16" s="12">
        <f>(B16*C16+18.82)*0.18</f>
        <v>29.7171</v>
      </c>
      <c r="E16" s="12">
        <f>B16*(C16+2*0.5)</f>
        <v>204.785</v>
      </c>
      <c r="F16" s="12">
        <f t="shared" si="4"/>
        <v>58.51</v>
      </c>
      <c r="G16" s="12">
        <v>187.127</v>
      </c>
      <c r="H16" s="12">
        <v>8.776</v>
      </c>
      <c r="I16" s="12">
        <v>10.914</v>
      </c>
      <c r="J16" s="12">
        <f t="shared" si="1"/>
        <v>10.914</v>
      </c>
      <c r="K16" s="12">
        <v>10.91</v>
      </c>
      <c r="L16" s="12"/>
      <c r="M16" s="12">
        <v>0</v>
      </c>
      <c r="N16" s="12">
        <f t="shared" si="3"/>
        <v>184.989</v>
      </c>
      <c r="O16" s="25"/>
      <c r="P16" s="26"/>
      <c r="Q16" s="31"/>
    </row>
    <row r="17" ht="24" customHeight="1" spans="1:17">
      <c r="A17" s="10" t="s">
        <v>37</v>
      </c>
      <c r="B17" s="11">
        <v>99.73</v>
      </c>
      <c r="C17" s="11">
        <v>2.5</v>
      </c>
      <c r="D17" s="12">
        <f>(B17*C17)*0.18</f>
        <v>44.8785</v>
      </c>
      <c r="E17" s="12">
        <f>B17*(C17+2*0.5)</f>
        <v>349.055</v>
      </c>
      <c r="F17" s="12">
        <f t="shared" si="4"/>
        <v>99.73</v>
      </c>
      <c r="G17" s="12">
        <v>551.559</v>
      </c>
      <c r="H17" s="12">
        <v>14.568</v>
      </c>
      <c r="I17" s="12">
        <v>16.889</v>
      </c>
      <c r="J17" s="12">
        <f t="shared" si="1"/>
        <v>16.889</v>
      </c>
      <c r="K17" s="12">
        <v>16.89</v>
      </c>
      <c r="L17" s="12"/>
      <c r="M17" s="12">
        <v>0</v>
      </c>
      <c r="N17" s="12">
        <f t="shared" si="3"/>
        <v>549.238</v>
      </c>
      <c r="O17" s="25"/>
      <c r="P17" s="26"/>
      <c r="Q17" s="31"/>
    </row>
    <row r="18" ht="24" customHeight="1" spans="1:17">
      <c r="A18" s="10" t="s">
        <v>38</v>
      </c>
      <c r="B18" s="11"/>
      <c r="C18" s="11"/>
      <c r="D18" s="12">
        <f>157.75235*0.18</f>
        <v>28.395423</v>
      </c>
      <c r="E18" s="12">
        <v>157.75235</v>
      </c>
      <c r="F18" s="12"/>
      <c r="G18" s="12"/>
      <c r="H18" s="12"/>
      <c r="I18" s="12"/>
      <c r="J18" s="12"/>
      <c r="K18" s="12"/>
      <c r="L18" s="12"/>
      <c r="M18" s="12"/>
      <c r="N18" s="12"/>
      <c r="O18" s="25"/>
      <c r="P18" s="26"/>
      <c r="Q18" s="31"/>
    </row>
    <row r="19" ht="42" customHeight="1" spans="1:17">
      <c r="A19" s="11" t="s">
        <v>39</v>
      </c>
      <c r="B19" s="11" t="s">
        <v>40</v>
      </c>
      <c r="C19" s="13" t="s">
        <v>41</v>
      </c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27"/>
      <c r="O19" s="25"/>
      <c r="P19" s="26"/>
      <c r="Q19" s="31"/>
    </row>
    <row r="20" ht="24" customHeight="1" spans="1:17">
      <c r="A20" s="10" t="s">
        <v>42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/>
      <c r="P20" s="11"/>
      <c r="Q20" s="31"/>
    </row>
    <row r="21" ht="24" customHeight="1" spans="1:17">
      <c r="A21" s="15" t="s">
        <v>43</v>
      </c>
      <c r="B21" s="16">
        <f>SUM(B5:B17)</f>
        <v>1303.32</v>
      </c>
      <c r="C21" s="16"/>
      <c r="D21" s="16">
        <f>SUM(D5:D18)</f>
        <v>655.034085</v>
      </c>
      <c r="E21" s="16">
        <f t="shared" ref="E21:N21" si="5">SUM(E5:E18)</f>
        <v>4799.14235</v>
      </c>
      <c r="F21" s="16">
        <f t="shared" si="5"/>
        <v>1303.32</v>
      </c>
      <c r="G21" s="16">
        <f t="shared" si="5"/>
        <v>3788.828</v>
      </c>
      <c r="H21" s="16">
        <f t="shared" si="5"/>
        <v>890.349</v>
      </c>
      <c r="I21" s="16">
        <f t="shared" si="5"/>
        <v>2610.73</v>
      </c>
      <c r="J21" s="16">
        <f t="shared" si="5"/>
        <v>2610.73</v>
      </c>
      <c r="K21" s="16">
        <f t="shared" si="5"/>
        <v>1212.787</v>
      </c>
      <c r="L21" s="16">
        <f t="shared" si="5"/>
        <v>476.376</v>
      </c>
      <c r="M21" s="16">
        <f t="shared" si="5"/>
        <v>922.07</v>
      </c>
      <c r="N21" s="16">
        <f t="shared" si="5"/>
        <v>2825.052</v>
      </c>
      <c r="O21" s="16"/>
      <c r="P21" s="16"/>
      <c r="Q21" s="32"/>
    </row>
    <row r="22" ht="30" customHeight="1"/>
    <row r="23" spans="2:5">
      <c r="B23" s="17"/>
      <c r="E23" s="18"/>
    </row>
    <row r="34" spans="9:9">
      <c r="I34" s="28"/>
    </row>
  </sheetData>
  <mergeCells count="18">
    <mergeCell ref="A1:Q1"/>
    <mergeCell ref="D2:E2"/>
    <mergeCell ref="O2:P2"/>
    <mergeCell ref="C19:N19"/>
    <mergeCell ref="A20:P20"/>
    <mergeCell ref="A2:A4"/>
    <mergeCell ref="B2:B3"/>
    <mergeCell ref="C2:C3"/>
    <mergeCell ref="G2:G3"/>
    <mergeCell ref="H2:H3"/>
    <mergeCell ref="I2:I3"/>
    <mergeCell ref="J2:J3"/>
    <mergeCell ref="K2:K3"/>
    <mergeCell ref="L2:L3"/>
    <mergeCell ref="M2:M3"/>
    <mergeCell ref="N2:N3"/>
    <mergeCell ref="Q2:Q4"/>
    <mergeCell ref="Q5:Q20"/>
  </mergeCells>
  <pageMargins left="0.751388888888889" right="0.751388888888889" top="1" bottom="1" header="0.511805555555556" footer="0.511805555555556"/>
  <pageSetup paperSize="8" scale="94" firstPageNumber="0" orientation="landscape" useFirstPageNumber="1" horizontalDpi="3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晚上12点</cp:lastModifiedBy>
  <cp:revision>2</cp:revision>
  <dcterms:created xsi:type="dcterms:W3CDTF">2022-06-06T08:19:00Z</dcterms:created>
  <dcterms:modified xsi:type="dcterms:W3CDTF">2025-08-21T07:44:18Z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A3B0B325CAF74460AFE84DEEB4751C8F</vt:lpwstr>
  </property>
</Properties>
</file>