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695" windowHeight="12645" tabRatio="665"/>
  </bookViews>
  <sheets>
    <sheet name="A-办公设备" sheetId="9" r:id="rId1"/>
  </sheets>
  <externalReferences>
    <externalReference r:id="rId2"/>
  </externalReferences>
  <definedNames>
    <definedName name="AB">#REF!</definedName>
    <definedName name="Accum._Total">'[1]BJ Total Fab + LQ'!$A$10</definedName>
    <definedName name="_xlnm.Print_Area" localSheetId="0">'A-办公设备'!$A$1:$H$32</definedName>
  </definedNames>
  <calcPr calcId="144525"/>
</workbook>
</file>

<file path=xl/sharedStrings.xml><?xml version="1.0" encoding="utf-8"?>
<sst xmlns="http://schemas.openxmlformats.org/spreadsheetml/2006/main" count="94" uniqueCount="65">
  <si>
    <t>附件5</t>
  </si>
  <si>
    <t>基础办公设备询价清单</t>
  </si>
  <si>
    <t>单位：人民币/元</t>
  </si>
  <si>
    <t>序号</t>
  </si>
  <si>
    <t>项目名称</t>
  </si>
  <si>
    <t>规格型号（mm）</t>
  </si>
  <si>
    <t>单位</t>
  </si>
  <si>
    <t>数量</t>
  </si>
  <si>
    <t>综合单价</t>
  </si>
  <si>
    <t>合计</t>
  </si>
  <si>
    <t>技术参数及性能配置要求</t>
  </si>
  <si>
    <t>一</t>
  </si>
  <si>
    <t>电器</t>
  </si>
  <si>
    <t xml:space="preserve">立式空调
</t>
  </si>
  <si>
    <t>台</t>
  </si>
  <si>
    <t xml:space="preserve">1.特点：3匹、变频、一级能耗、冷暖、立柜式；
2.制冷量W：7150-7300、制冷功率W：2000-2200；
3.制热量W：9700-9800、制热功率W：2900-3000；
4.适合面积：32-48平方米、循环风量：1300-1500m³/h；
5.电压/频率：220V/50Hz-32A，制冷剂：R32，噪音dB(A)：22-42-47；
6.规格约：内机高1800*宽450，外机宽950*高700*厚400；
7.包装清单：内外机x1、遥控器x1、连接管x1套、电缆线x1套、安装指南/保修卡x1等；
8.服务包含：6年整机包修、安装、上楼、开机调试、外机支架、开孔、32A漏电保护开关；
9.服务不含：布置强电电线、拆防盗网/玻璃、线管槽、减震垫、接水盘、加长风管；
10.品牌：长虹、奥克斯、美的华凌、科龙、TCL。
</t>
  </si>
  <si>
    <t xml:space="preserve">挂式空调
</t>
  </si>
  <si>
    <t>.1.特点：1.5匹、变频、一级能耗、冷暖、立柜式；
2.制冷量W：3510、制冷功率W：845；
3.制热量W：5010、制热功率W：1240；
4.适合面积：15-23平方米、循环风量：1300-1500m³/h；
5.电压/频率：220V/50Hz-32A，制冷剂：R32，噪音dB(A)：18-35-41；
6.规格约：内机高885*308*宽211，外机宽7650*高555*厚305；
7.包装清单：内外机x1、遥控器x1、连接管x1套、电缆线x1套、安装指南/保修卡x1等；
8.服务包含：6年整机包修、安装、上楼、开机调试、外机支架、开孔、32A漏电保护开关；
9.服务不含：布置强电电线、拆防盗网/玻璃、线管槽、减震垫、接水盘、加长风管；
10.品牌：长虹、奥克斯、美的华凌、科龙、TCL。</t>
  </si>
  <si>
    <t>电热水器</t>
  </si>
  <si>
    <t>水容量：80L
尺寸：850*450(±100)</t>
  </si>
  <si>
    <t>1）功率:2500~3300w；
2)电源：220V-50hZ；
3）包装清单：单向安全阀x1，膨胀螺栓x2，软管x1，密封圈x2，膨胀螺钉x1，说明书、保修卡；
4）服务包含：安装、上楼、开机调试、
5）品牌：海尔、美的、万和。</t>
  </si>
  <si>
    <t>小计：</t>
  </si>
  <si>
    <t>二</t>
  </si>
  <si>
    <t>办公设备</t>
  </si>
  <si>
    <t>复合复印机</t>
  </si>
  <si>
    <t>规格：尺寸约401*411*358、重量约19.4KG；</t>
  </si>
  <si>
    <t xml:space="preserve">1.类型：彩色复印、扫描、打印一体机；
2.支持纸张尺寸：A4、A5、B5；
3.打印功能：自动双面；
4.打印速度：彩色0-18页/分、黑白0-22页/分；
5.连接方式：USB接口线、Wi-Fi，不支持远程网络打印；
6.品牌：奔图。
</t>
  </si>
  <si>
    <t>扫描仪</t>
  </si>
  <si>
    <t>1.扫描最大幅面：A4，折叠设计；
2.像素：1200万，CMOS扫描元件；
3.特点：LED补光灯、OCR文字识别转换；
4.规格：长350*宽360*高310；
5.包装清单：高拍仪x1、软垫x1、数据线x1、说明书/合格证；
6.售后服务：1年保质送修；
7.品牌：得力、科密、汉王、良田。</t>
  </si>
  <si>
    <t>三</t>
  </si>
  <si>
    <t>办公家具</t>
  </si>
  <si>
    <t>定制柜
301、303、401、402、403</t>
  </si>
  <si>
    <t>长1600*深400*高2000</t>
  </si>
  <si>
    <t>套</t>
  </si>
  <si>
    <t xml:space="preserve">1.柜体：标配18厘多层板柜体+5厘多层背板
2.门扇：铝合金边框玻璃门+18厘柜板、平开门
3.环保：符合国家E1级环保标准；
3.包含：普通五金配件（铰链、把手）、设计（不含效果图）安装、运输。
</t>
  </si>
  <si>
    <t>置顶柜
201、202</t>
  </si>
  <si>
    <t xml:space="preserve">长3900*深400*高3400
</t>
  </si>
  <si>
    <t>置顶柜
205、206</t>
  </si>
  <si>
    <t xml:space="preserve">长5600*深400*高3400
</t>
  </si>
  <si>
    <t>置顶柜
一层大厅</t>
  </si>
  <si>
    <t xml:space="preserve">长1135*深400*高3400
</t>
  </si>
  <si>
    <t>置顶书架柜
一层阅读室</t>
  </si>
  <si>
    <t xml:space="preserve">长4000*深400*高3400
</t>
  </si>
  <si>
    <t xml:space="preserve">长2020*深400*高3400
</t>
  </si>
  <si>
    <t>阅读桌椅</t>
  </si>
  <si>
    <t>长6000*宽1400*高760</t>
  </si>
  <si>
    <t xml:space="preserve">
1.板材：中纤板/人造板，木皮贴面，喷涂环保油漆；
2、靠背椅子*12：
1）尺寸：高900*宽450（±50）；
2）材质：网状；</t>
  </si>
  <si>
    <t>办公桌凳
行政办公用房</t>
  </si>
  <si>
    <t xml:space="preserve">桌+侧柜*1：长1600*宽600*高760
1.桌面形状：一字型+边柜；
2.板材：中纤板/人造板，木皮贴面，喷涂环保油漆；
3.组件：抽屉*3（带锁）、键盘托*1；
4.环保：符合国家E1级环保标准；
靠背椅子*1：
1）尺寸：高900*宽450（±50）；
2）板材：PU；
3）颜色：黑色；
*.包含：普通五金配件（铰链、把手）、安装、运输。
</t>
  </si>
  <si>
    <t>办公桌凳
领导办公用房</t>
  </si>
  <si>
    <t xml:space="preserve">
桌*1：长1800*宽600*高760
1.桌面形状：一字型+边柜；
2.板材：中纤板/人造板，木皮贴面，喷涂环保油漆；
3.组件：抽屉*3（带锁）、电脑主机托盘带轮*1、键盘托*1；
4.环保：符合国家E1级环保标准；
靠背椅子*1：
1）尺寸：高900*宽450（±50）；
2）板材：实木，精选科技PU皮；
3）颜色：见图红胡桃色；
*.包含：普通五金配件（铰链、把手）、安装、运输。
</t>
  </si>
  <si>
    <t xml:space="preserve">发言台
大会议室
</t>
  </si>
  <si>
    <t>尺寸：长600±150*宽500±150*高1100±150
1)板材：中纤板/人造板/高密度板，木皮贴面，喷涂环保油漆；
2）颜色：见图红胡桃色；
3）配套：隔板/小抽屉，五金配件；
4）包含：普通五金配件、安装、运输。</t>
  </si>
  <si>
    <t>张</t>
  </si>
  <si>
    <t xml:space="preserve">联排桌
大会议室
</t>
  </si>
  <si>
    <t xml:space="preserve">
7-一字型联排桌
1）尺寸：长1400±50*宽400±50*高760
2）板材：中纤板/人造板/高密度板，木皮贴面，喷涂环保油漆；
3）颜色：见图红胡桃色；
8-靠背椅子：
1）尺寸：高900*宽450（±50）；
2）板材：实木，精选科技PU皮；
3）颜色：见图红胡桃色；
*）包含：普通五金配件、安装、运输。
</t>
  </si>
  <si>
    <t xml:space="preserve">座椅
大会议室
</t>
  </si>
  <si>
    <t xml:space="preserve">主席发言联排桌
大会议室
</t>
  </si>
  <si>
    <t>7-一字型联排桌
1）尺寸：长1400±50*宽400±50*高760
2）板材：中纤板/人造板/高密度板，木皮贴面，喷涂环保油漆；
3）颜色：见图红胡桃色；</t>
  </si>
  <si>
    <t>沙发茶几
3层会客室</t>
  </si>
  <si>
    <t>双人位沙发：长1480*宽790，
单人位沙发：长980*宽790，
茶几：长1300*宽800；
1）沙发：精选科技PU皮，实木框架，高弹海绵坐垫，强力弹簧；
2）茶几：板材：中纤板/人造板/高密度板，木皮贴面，喷涂环保油漆；
3）颜色：见图红胡桃色；
*）不含：茶具、电器；
*）包含：普通五金配件、安装、运输；</t>
  </si>
  <si>
    <t>双人+单人沙发+茶几
（201、202、204、205）</t>
  </si>
  <si>
    <t>沙发茶几</t>
  </si>
  <si>
    <t xml:space="preserve">
单人位沙发：长1000*宽790，
茶几：长680*宽480；
1）沙发：精选科技PU皮，实木框架，高弹海绵坐垫，强力弹簧；
2）茶几：板材：中纤板/人造板/高密度板，木皮贴面，喷涂环保油漆；
3）颜色：见图红胡桃色；
*）不含：茶具、电器；
*）包含：普通五金配件、安装、运输</t>
  </si>
  <si>
    <t>B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</si>
</sst>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177" formatCode="0_ "/>
  </numFmts>
  <fonts count="34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6"/>
      <color theme="1"/>
      <name val="黑体"/>
      <charset val="134"/>
    </font>
    <font>
      <sz val="22"/>
      <color theme="1"/>
      <name val="方正小标宋简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color indexed="8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7">
    <xf numFmtId="0" fontId="0" fillId="0" borderId="0"/>
    <xf numFmtId="42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0" fontId="0" fillId="0" borderId="0"/>
    <xf numFmtId="0" fontId="12" fillId="15" borderId="0" applyNumberFormat="0" applyBorder="0" applyAlignment="0" applyProtection="0">
      <alignment vertical="center"/>
    </xf>
    <xf numFmtId="0" fontId="19" fillId="10" borderId="5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28" borderId="9" applyNumberFormat="0" applyFont="0" applyAlignment="0" applyProtection="0">
      <alignment vertical="center"/>
    </xf>
    <xf numFmtId="0" fontId="1" fillId="0" borderId="0"/>
    <xf numFmtId="0" fontId="31" fillId="0" borderId="0" applyNumberFormat="0" applyFill="0" applyBorder="0" applyAlignment="0" applyProtection="0">
      <alignment vertical="center"/>
    </xf>
    <xf numFmtId="0" fontId="0" fillId="0" borderId="0"/>
    <xf numFmtId="0" fontId="16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2" fillId="18" borderId="7" applyNumberFormat="0" applyAlignment="0" applyProtection="0">
      <alignment vertical="center"/>
    </xf>
    <xf numFmtId="0" fontId="25" fillId="18" borderId="5" applyNumberFormat="0" applyAlignment="0" applyProtection="0">
      <alignment vertical="center"/>
    </xf>
    <xf numFmtId="0" fontId="28" fillId="25" borderId="8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0" fillId="0" borderId="0"/>
    <xf numFmtId="0" fontId="12" fillId="23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0" fillId="0" borderId="0"/>
    <xf numFmtId="0" fontId="16" fillId="22" borderId="0" applyNumberFormat="0" applyBorder="0" applyAlignment="0" applyProtection="0">
      <alignment vertical="center"/>
    </xf>
    <xf numFmtId="0" fontId="0" fillId="0" borderId="0"/>
    <xf numFmtId="0" fontId="12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/>
    <xf numFmtId="0" fontId="16" fillId="20" borderId="0" applyNumberFormat="0" applyBorder="0" applyAlignment="0" applyProtection="0">
      <alignment vertical="center"/>
    </xf>
    <xf numFmtId="0" fontId="0" fillId="0" borderId="0"/>
    <xf numFmtId="0" fontId="12" fillId="2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0" fillId="0" borderId="0"/>
    <xf numFmtId="0" fontId="12" fillId="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0" fillId="0" borderId="0"/>
    <xf numFmtId="0" fontId="0" fillId="0" borderId="0">
      <alignment vertical="center"/>
    </xf>
    <xf numFmtId="0" fontId="0" fillId="0" borderId="0"/>
    <xf numFmtId="0" fontId="14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3" fillId="0" borderId="0" applyNumberFormat="0" applyFill="0" applyBorder="0" applyProtection="0">
      <alignment horizontal="left" vertical="top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Protection="0">
      <alignment horizontal="left" vertical="top"/>
    </xf>
    <xf numFmtId="0" fontId="0" fillId="0" borderId="0"/>
  </cellStyleXfs>
  <cellXfs count="53">
    <xf numFmtId="0" fontId="0" fillId="0" borderId="0" xfId="0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177" fontId="5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77" fontId="6" fillId="0" borderId="0" xfId="0" applyNumberFormat="1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top" wrapText="1"/>
    </xf>
    <xf numFmtId="177" fontId="7" fillId="0" borderId="1" xfId="0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top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vertical="top" wrapText="1"/>
    </xf>
    <xf numFmtId="0" fontId="8" fillId="0" borderId="2" xfId="0" applyFont="1" applyBorder="1" applyAlignment="1">
      <alignment vertical="center"/>
    </xf>
    <xf numFmtId="0" fontId="8" fillId="0" borderId="2" xfId="0" applyFont="1" applyBorder="1" applyAlignment="1">
      <alignment vertical="top" wrapText="1"/>
    </xf>
    <xf numFmtId="0" fontId="7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</cellXfs>
  <cellStyles count="87">
    <cellStyle name="常规" xfId="0" builtinId="0"/>
    <cellStyle name="货币[0]" xfId="1" builtinId="7"/>
    <cellStyle name="货币" xfId="2" builtinId="4"/>
    <cellStyle name="常规 2 2 4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常规 35" xfId="12"/>
    <cellStyle name="百分比" xfId="13" builtinId="5"/>
    <cellStyle name="已访问的超链接" xfId="14" builtinId="9"/>
    <cellStyle name="注释" xfId="15" builtinId="10"/>
    <cellStyle name="常规 6" xfId="16"/>
    <cellStyle name="警告文本" xfId="17" builtinId="11"/>
    <cellStyle name="常规 5 3 2 2 2 2 3" xfId="18"/>
    <cellStyle name="60% - 强调文字颜色 2" xfId="19" builtinId="36"/>
    <cellStyle name="标题 4" xfId="20" builtinId="19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常规 4 3 2 2 2 2 3" xfId="37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常规 3 2" xfId="45"/>
    <cellStyle name="强调文字颜色 4" xfId="46" builtinId="41"/>
    <cellStyle name="常规 4 3 2 2 2 2 2" xfId="47"/>
    <cellStyle name="20% - 强调文字颜色 4" xfId="48" builtinId="42"/>
    <cellStyle name="40% - 强调文字颜色 4" xfId="49" builtinId="43"/>
    <cellStyle name="常规 3 3" xfId="50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_x0007_" xfId="56"/>
    <cellStyle name="40% - 强调文字颜色 6" xfId="57" builtinId="51"/>
    <cellStyle name="60% - 强调文字颜色 6" xfId="58" builtinId="52"/>
    <cellStyle name="Normal" xfId="59"/>
    <cellStyle name="常规 10 2 2 2" xfId="60"/>
    <cellStyle name="常规 2" xfId="61"/>
    <cellStyle name="常规 23" xfId="62"/>
    <cellStyle name="常规 3" xfId="63"/>
    <cellStyle name="常规 4" xfId="64"/>
    <cellStyle name="常规 4 3 2 2 2" xfId="65"/>
    <cellStyle name="常规 4 3 2 2 2 2" xfId="66"/>
    <cellStyle name="常规 4 3 2 2 2 3" xfId="67"/>
    <cellStyle name="常规 5" xfId="68"/>
    <cellStyle name="常规 5 3 2 2 2" xfId="69"/>
    <cellStyle name="常规 5 3 2 2 2 2" xfId="70"/>
    <cellStyle name="常规 7 3 3 2 3" xfId="71"/>
    <cellStyle name="常规 5 3 2 2 2 2 2" xfId="72"/>
    <cellStyle name="常规 5 3 2 2 2 3" xfId="73"/>
    <cellStyle name="常规 7 3 2 2 2 2" xfId="74"/>
    <cellStyle name="常规 5 6_南京质检 清单0621 2" xfId="75"/>
    <cellStyle name="常规 60" xfId="76"/>
    <cellStyle name="常规 7 3 2 2 2" xfId="77"/>
    <cellStyle name="常规 7 3 2 2 2 2 2" xfId="78"/>
    <cellStyle name="常规 7 3 2 2 2 2 3" xfId="79"/>
    <cellStyle name="常规 7 3 2 2 2 3" xfId="80"/>
    <cellStyle name="常规 7 3 3 2" xfId="81"/>
    <cellStyle name="常规 7 3 3 2 2" xfId="82"/>
    <cellStyle name="常规 7 3 3 2 2 2" xfId="83"/>
    <cellStyle name="常规 7 3 3 2 2 3" xfId="84"/>
    <cellStyle name="常规 70" xfId="85"/>
    <cellStyle name="常规 9" xfId="86"/>
  </cellStyles>
  <tableStyles count="0" defaultTableStyle="TableStyleMedium2" defaultPivotStyle="PivotStyleLight16"/>
  <colors>
    <mruColors>
      <color rgb="00FF0000"/>
      <color rgb="00FFFFFF"/>
      <color rgb="003E31E5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257810</xdr:colOff>
      <xdr:row>23</xdr:row>
      <xdr:rowOff>90805</xdr:rowOff>
    </xdr:from>
    <xdr:to>
      <xdr:col>7</xdr:col>
      <xdr:colOff>1844675</xdr:colOff>
      <xdr:row>24</xdr:row>
      <xdr:rowOff>244475</xdr:rowOff>
    </xdr:to>
    <xdr:pic>
      <xdr:nvPicPr>
        <xdr:cNvPr id="2" name="图片 1" descr="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06950" y="23877270"/>
          <a:ext cx="1586865" cy="1982470"/>
        </a:xfrm>
        <a:prstGeom prst="rect">
          <a:avLst/>
        </a:prstGeom>
      </xdr:spPr>
    </xdr:pic>
    <xdr:clientData/>
  </xdr:twoCellAnchor>
  <xdr:twoCellAnchor editAs="oneCell">
    <xdr:from>
      <xdr:col>7</xdr:col>
      <xdr:colOff>33020</xdr:colOff>
      <xdr:row>24</xdr:row>
      <xdr:rowOff>900430</xdr:rowOff>
    </xdr:from>
    <xdr:to>
      <xdr:col>7</xdr:col>
      <xdr:colOff>2187575</xdr:colOff>
      <xdr:row>27</xdr:row>
      <xdr:rowOff>42547</xdr:rowOff>
    </xdr:to>
    <xdr:pic>
      <xdr:nvPicPr>
        <xdr:cNvPr id="3" name="图片 2" descr="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582160" y="26072465"/>
          <a:ext cx="2154555" cy="2023745"/>
        </a:xfrm>
        <a:prstGeom prst="rect">
          <a:avLst/>
        </a:prstGeom>
      </xdr:spPr>
    </xdr:pic>
    <xdr:clientData/>
  </xdr:twoCellAnchor>
  <xdr:twoCellAnchor editAs="oneCell">
    <xdr:from>
      <xdr:col>7</xdr:col>
      <xdr:colOff>86995</xdr:colOff>
      <xdr:row>27</xdr:row>
      <xdr:rowOff>677545</xdr:rowOff>
    </xdr:from>
    <xdr:to>
      <xdr:col>7</xdr:col>
      <xdr:colOff>2114550</xdr:colOff>
      <xdr:row>27</xdr:row>
      <xdr:rowOff>2590165</xdr:rowOff>
    </xdr:to>
    <xdr:pic>
      <xdr:nvPicPr>
        <xdr:cNvPr id="4" name="图片 3" descr="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36135" y="28731210"/>
          <a:ext cx="2027555" cy="1912620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</xdr:colOff>
      <xdr:row>29</xdr:row>
      <xdr:rowOff>749935</xdr:rowOff>
    </xdr:from>
    <xdr:to>
      <xdr:col>7</xdr:col>
      <xdr:colOff>2190750</xdr:colOff>
      <xdr:row>29</xdr:row>
      <xdr:rowOff>1736725</xdr:rowOff>
    </xdr:to>
    <xdr:pic>
      <xdr:nvPicPr>
        <xdr:cNvPr id="6" name="图片 5" descr="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38675" y="35204400"/>
          <a:ext cx="2101215" cy="986790"/>
        </a:xfrm>
        <a:prstGeom prst="rect">
          <a:avLst/>
        </a:prstGeom>
      </xdr:spPr>
    </xdr:pic>
    <xdr:clientData/>
  </xdr:twoCellAnchor>
  <xdr:twoCellAnchor editAs="oneCell">
    <xdr:from>
      <xdr:col>7</xdr:col>
      <xdr:colOff>122555</xdr:colOff>
      <xdr:row>21</xdr:row>
      <xdr:rowOff>450215</xdr:rowOff>
    </xdr:from>
    <xdr:to>
      <xdr:col>7</xdr:col>
      <xdr:colOff>2132965</xdr:colOff>
      <xdr:row>21</xdr:row>
      <xdr:rowOff>1579880</xdr:rowOff>
    </xdr:to>
    <xdr:pic>
      <xdr:nvPicPr>
        <xdr:cNvPr id="7" name="图片 6" descr="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71695" y="17226280"/>
          <a:ext cx="2010410" cy="1129665"/>
        </a:xfrm>
        <a:prstGeom prst="rect">
          <a:avLst/>
        </a:prstGeom>
      </xdr:spPr>
    </xdr:pic>
    <xdr:clientData/>
  </xdr:twoCellAnchor>
  <xdr:twoCellAnchor editAs="oneCell">
    <xdr:from>
      <xdr:col>7</xdr:col>
      <xdr:colOff>36830</xdr:colOff>
      <xdr:row>22</xdr:row>
      <xdr:rowOff>297180</xdr:rowOff>
    </xdr:from>
    <xdr:to>
      <xdr:col>7</xdr:col>
      <xdr:colOff>2192020</xdr:colOff>
      <xdr:row>22</xdr:row>
      <xdr:rowOff>1544320</xdr:rowOff>
    </xdr:to>
    <xdr:pic>
      <xdr:nvPicPr>
        <xdr:cNvPr id="5" name="图片 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585970" y="20273645"/>
          <a:ext cx="2155190" cy="1247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524664</xdr:colOff>
      <xdr:row>22</xdr:row>
      <xdr:rowOff>1898431</xdr:rowOff>
    </xdr:from>
    <xdr:to>
      <xdr:col>7</xdr:col>
      <xdr:colOff>1729745</xdr:colOff>
      <xdr:row>22</xdr:row>
      <xdr:rowOff>3445091</xdr:rowOff>
    </xdr:to>
    <xdr:pic>
      <xdr:nvPicPr>
        <xdr:cNvPr id="13" name="图片 12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3650" y="21874480"/>
          <a:ext cx="1205230" cy="1546860"/>
        </a:xfrm>
        <a:prstGeom prst="rect">
          <a:avLst/>
        </a:prstGeom>
      </xdr:spPr>
    </xdr:pic>
    <xdr:clientData/>
  </xdr:twoCellAnchor>
  <xdr:twoCellAnchor editAs="oneCell">
    <xdr:from>
      <xdr:col>7</xdr:col>
      <xdr:colOff>643759</xdr:colOff>
      <xdr:row>21</xdr:row>
      <xdr:rowOff>1813035</xdr:rowOff>
    </xdr:from>
    <xdr:to>
      <xdr:col>7</xdr:col>
      <xdr:colOff>1617503</xdr:colOff>
      <xdr:row>21</xdr:row>
      <xdr:rowOff>3068759</xdr:rowOff>
    </xdr:to>
    <xdr:pic>
      <xdr:nvPicPr>
        <xdr:cNvPr id="14" name="图片 13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2395" y="18588990"/>
          <a:ext cx="974090" cy="1255395"/>
        </a:xfrm>
        <a:prstGeom prst="rect">
          <a:avLst/>
        </a:prstGeom>
      </xdr:spPr>
    </xdr:pic>
    <xdr:clientData/>
  </xdr:twoCellAnchor>
  <xdr:twoCellAnchor editAs="oneCell">
    <xdr:from>
      <xdr:col>7</xdr:col>
      <xdr:colOff>55509</xdr:colOff>
      <xdr:row>26</xdr:row>
      <xdr:rowOff>293697</xdr:rowOff>
    </xdr:from>
    <xdr:to>
      <xdr:col>7</xdr:col>
      <xdr:colOff>1958539</xdr:colOff>
      <xdr:row>27</xdr:row>
      <xdr:rowOff>93015</xdr:rowOff>
    </xdr:to>
    <xdr:pic>
      <xdr:nvPicPr>
        <xdr:cNvPr id="18" name="图片 17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4385" y="26823035"/>
          <a:ext cx="1903095" cy="132334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285749</xdr:colOff>
      <xdr:row>28</xdr:row>
      <xdr:rowOff>2083594</xdr:rowOff>
    </xdr:from>
    <xdr:to>
      <xdr:col>7</xdr:col>
      <xdr:colOff>1851463</xdr:colOff>
      <xdr:row>28</xdr:row>
      <xdr:rowOff>3180736</xdr:rowOff>
    </xdr:to>
    <xdr:pic>
      <xdr:nvPicPr>
        <xdr:cNvPr id="9" name="图片 8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4255" y="33337500"/>
          <a:ext cx="1565910" cy="1097280"/>
        </a:xfrm>
        <a:prstGeom prst="rect">
          <a:avLst/>
        </a:prstGeom>
      </xdr:spPr>
    </xdr:pic>
    <xdr:clientData/>
  </xdr:twoCellAnchor>
  <xdr:twoCellAnchor editAs="oneCell">
    <xdr:from>
      <xdr:col>7</xdr:col>
      <xdr:colOff>119062</xdr:colOff>
      <xdr:row>27</xdr:row>
      <xdr:rowOff>3321843</xdr:rowOff>
    </xdr:from>
    <xdr:to>
      <xdr:col>7</xdr:col>
      <xdr:colOff>1321286</xdr:colOff>
      <xdr:row>28</xdr:row>
      <xdr:rowOff>916681</xdr:rowOff>
    </xdr:to>
    <xdr:pic>
      <xdr:nvPicPr>
        <xdr:cNvPr id="12" name="图片 11"/>
        <xdr:cNvPicPr>
          <a:picLocks noChangeAspect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885" y="31254065"/>
          <a:ext cx="1202055" cy="916305"/>
        </a:xfrm>
        <a:prstGeom prst="rect">
          <a:avLst/>
        </a:prstGeom>
      </xdr:spPr>
    </xdr:pic>
    <xdr:clientData/>
  </xdr:twoCellAnchor>
  <xdr:twoCellAnchor editAs="oneCell">
    <xdr:from>
      <xdr:col>7</xdr:col>
      <xdr:colOff>547687</xdr:colOff>
      <xdr:row>28</xdr:row>
      <xdr:rowOff>1214437</xdr:rowOff>
    </xdr:from>
    <xdr:to>
      <xdr:col>7</xdr:col>
      <xdr:colOff>1816257</xdr:colOff>
      <xdr:row>28</xdr:row>
      <xdr:rowOff>2107771</xdr:rowOff>
    </xdr:to>
    <xdr:pic>
      <xdr:nvPicPr>
        <xdr:cNvPr id="16" name="图片 15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6510" y="32468185"/>
          <a:ext cx="1268730" cy="8934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ghb\home\huawei\&#26700;&#38754;\\\Bjsf1data01\Public\Documents%20and%20Settings\E000334.SMIC-BJ\My%20Documents\BJSC\Budget\Cash%20flow\BJSC%20Cash%20Flow%20Estimation%20(2003-2004)%205-28-200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verall"/>
      <sheetName val="Summary"/>
      <sheetName val="BJ Total Fab + LQ"/>
      <sheetName val="BJ Fab Total"/>
      <sheetName val="Plan Reg. &amp; CSA"/>
      <sheetName val="CR &amp; MEP"/>
      <sheetName val="W-G-C"/>
      <sheetName val="Hookup"/>
      <sheetName val="BJ LQ Phase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32"/>
  <sheetViews>
    <sheetView tabSelected="1" view="pageBreakPreview" zoomScale="130" zoomScaleNormal="130" zoomScaleSheetLayoutView="130" workbookViewId="0">
      <selection activeCell="A1" sqref="A1:H1"/>
    </sheetView>
  </sheetViews>
  <sheetFormatPr defaultColWidth="9" defaultRowHeight="12" outlineLevelCol="7"/>
  <cols>
    <col min="1" max="1" width="4" style="6" customWidth="1"/>
    <col min="2" max="2" width="11" style="6" customWidth="1"/>
    <col min="3" max="3" width="16.5" style="6" customWidth="1"/>
    <col min="4" max="4" width="4" style="7" customWidth="1"/>
    <col min="5" max="5" width="4.1" style="7" customWidth="1"/>
    <col min="6" max="6" width="8.6" style="7" customWidth="1"/>
    <col min="7" max="7" width="11.5" style="7" customWidth="1"/>
    <col min="8" max="8" width="45.3833333333333" style="6" customWidth="1"/>
    <col min="9" max="16384" width="9" style="6"/>
  </cols>
  <sheetData>
    <row r="1" ht="34" customHeight="1" spans="1:8">
      <c r="A1" s="8" t="s">
        <v>0</v>
      </c>
      <c r="B1" s="9"/>
      <c r="C1" s="9"/>
      <c r="D1" s="10"/>
      <c r="E1" s="11"/>
      <c r="F1" s="11"/>
      <c r="G1" s="11"/>
      <c r="H1" s="8"/>
    </row>
    <row r="2" ht="34" customHeight="1" spans="1:8">
      <c r="A2" s="12" t="s">
        <v>1</v>
      </c>
      <c r="B2" s="13"/>
      <c r="C2" s="13"/>
      <c r="D2" s="14"/>
      <c r="E2" s="15"/>
      <c r="F2" s="15"/>
      <c r="G2" s="15"/>
      <c r="H2" s="16"/>
    </row>
    <row r="3" ht="31.95" customHeight="1" spans="1:8">
      <c r="A3" s="17"/>
      <c r="B3" s="17"/>
      <c r="C3" s="17"/>
      <c r="D3" s="18"/>
      <c r="E3" s="19"/>
      <c r="F3" s="19"/>
      <c r="G3" s="19"/>
      <c r="H3" s="17" t="s">
        <v>2</v>
      </c>
    </row>
    <row r="4" ht="27" customHeight="1" spans="1:8">
      <c r="A4" s="20" t="s">
        <v>3</v>
      </c>
      <c r="B4" s="17" t="s">
        <v>4</v>
      </c>
      <c r="C4" s="18" t="s">
        <v>5</v>
      </c>
      <c r="D4" s="21" t="s">
        <v>6</v>
      </c>
      <c r="E4" s="22" t="s">
        <v>7</v>
      </c>
      <c r="F4" s="22" t="s">
        <v>8</v>
      </c>
      <c r="G4" s="22" t="s">
        <v>9</v>
      </c>
      <c r="H4" s="18" t="s">
        <v>10</v>
      </c>
    </row>
    <row r="5" s="1" customFormat="1" ht="30" customHeight="1" spans="1:8">
      <c r="A5" s="23" t="s">
        <v>11</v>
      </c>
      <c r="B5" s="24" t="s">
        <v>12</v>
      </c>
      <c r="C5" s="25"/>
      <c r="D5" s="26"/>
      <c r="E5" s="19"/>
      <c r="F5" s="19"/>
      <c r="G5" s="27"/>
      <c r="H5" s="28"/>
    </row>
    <row r="6" s="2" customFormat="1" ht="180" spans="1:8">
      <c r="A6" s="20">
        <v>1</v>
      </c>
      <c r="B6" s="29" t="s">
        <v>13</v>
      </c>
      <c r="C6" s="30"/>
      <c r="D6" s="20" t="s">
        <v>14</v>
      </c>
      <c r="E6" s="20">
        <v>7</v>
      </c>
      <c r="F6" s="22">
        <v>6282</v>
      </c>
      <c r="G6" s="22">
        <f>E6*F6</f>
        <v>43974</v>
      </c>
      <c r="H6" s="31" t="s">
        <v>15</v>
      </c>
    </row>
    <row r="7" s="1" customFormat="1" ht="180" spans="1:8">
      <c r="A7" s="32">
        <v>2</v>
      </c>
      <c r="B7" s="33" t="s">
        <v>16</v>
      </c>
      <c r="C7" s="34"/>
      <c r="D7" s="32" t="s">
        <v>14</v>
      </c>
      <c r="E7" s="32">
        <v>8</v>
      </c>
      <c r="F7" s="35">
        <v>2400</v>
      </c>
      <c r="G7" s="35">
        <f>E7*F7</f>
        <v>19200</v>
      </c>
      <c r="H7" s="36" t="s">
        <v>17</v>
      </c>
    </row>
    <row r="8" s="1" customFormat="1" ht="72" spans="1:8">
      <c r="A8" s="20">
        <v>3</v>
      </c>
      <c r="B8" s="29" t="s">
        <v>18</v>
      </c>
      <c r="C8" s="18" t="s">
        <v>19</v>
      </c>
      <c r="D8" s="37" t="s">
        <v>14</v>
      </c>
      <c r="E8" s="20">
        <v>1</v>
      </c>
      <c r="F8" s="22">
        <v>1800</v>
      </c>
      <c r="G8" s="22">
        <f>E8*F8</f>
        <v>1800</v>
      </c>
      <c r="H8" s="31" t="s">
        <v>20</v>
      </c>
    </row>
    <row r="9" s="3" customFormat="1" spans="1:8">
      <c r="A9" s="38"/>
      <c r="B9" s="39" t="s">
        <v>21</v>
      </c>
      <c r="C9" s="40"/>
      <c r="D9" s="38"/>
      <c r="E9" s="38"/>
      <c r="F9" s="27"/>
      <c r="G9" s="27">
        <f>SUM(G6:G8)</f>
        <v>64974</v>
      </c>
      <c r="H9" s="41"/>
    </row>
    <row r="10" s="1" customFormat="1" spans="1:8">
      <c r="A10" s="23" t="s">
        <v>22</v>
      </c>
      <c r="B10" s="24" t="s">
        <v>23</v>
      </c>
      <c r="C10" s="25"/>
      <c r="D10" s="26"/>
      <c r="E10" s="19"/>
      <c r="F10" s="19"/>
      <c r="G10" s="27"/>
      <c r="H10" s="28"/>
    </row>
    <row r="11" s="1" customFormat="1" ht="84" spans="1:8">
      <c r="A11" s="20">
        <v>1</v>
      </c>
      <c r="B11" s="42" t="s">
        <v>24</v>
      </c>
      <c r="C11" s="43" t="s">
        <v>25</v>
      </c>
      <c r="D11" s="20" t="s">
        <v>14</v>
      </c>
      <c r="E11" s="20">
        <v>1</v>
      </c>
      <c r="F11" s="22">
        <f>4689*1</f>
        <v>4689</v>
      </c>
      <c r="G11" s="22">
        <f>E11*F11</f>
        <v>4689</v>
      </c>
      <c r="H11" s="31" t="s">
        <v>26</v>
      </c>
    </row>
    <row r="12" s="2" customFormat="1" ht="96" spans="1:8">
      <c r="A12" s="20">
        <v>2</v>
      </c>
      <c r="B12" s="42" t="s">
        <v>27</v>
      </c>
      <c r="C12" s="43" t="s">
        <v>25</v>
      </c>
      <c r="D12" s="20" t="s">
        <v>14</v>
      </c>
      <c r="E12" s="20">
        <v>1</v>
      </c>
      <c r="F12" s="22">
        <v>388.7</v>
      </c>
      <c r="G12" s="22">
        <f>E12*F12</f>
        <v>388.7</v>
      </c>
      <c r="H12" s="31" t="s">
        <v>28</v>
      </c>
    </row>
    <row r="13" s="3" customFormat="1" spans="1:8">
      <c r="A13" s="38"/>
      <c r="B13" s="44" t="s">
        <v>21</v>
      </c>
      <c r="C13" s="45"/>
      <c r="D13" s="38"/>
      <c r="E13" s="38"/>
      <c r="F13" s="27"/>
      <c r="G13" s="27">
        <f>SUM(G11:G12)</f>
        <v>5077.7</v>
      </c>
      <c r="H13" s="41"/>
    </row>
    <row r="14" s="1" customFormat="1" spans="1:8">
      <c r="A14" s="23" t="s">
        <v>29</v>
      </c>
      <c r="B14" s="24" t="s">
        <v>30</v>
      </c>
      <c r="C14" s="25"/>
      <c r="D14" s="26"/>
      <c r="E14" s="19"/>
      <c r="F14" s="19"/>
      <c r="G14" s="27"/>
      <c r="H14" s="28"/>
    </row>
    <row r="15" s="2" customFormat="1" ht="72" spans="1:8">
      <c r="A15" s="32">
        <v>1</v>
      </c>
      <c r="B15" s="33" t="s">
        <v>31</v>
      </c>
      <c r="C15" s="34" t="s">
        <v>32</v>
      </c>
      <c r="D15" s="32" t="s">
        <v>33</v>
      </c>
      <c r="E15" s="32">
        <v>5</v>
      </c>
      <c r="F15" s="35">
        <f>(1.2*2)*821</f>
        <v>1970.4</v>
      </c>
      <c r="G15" s="35">
        <f t="shared" ref="G15:G31" si="0">E15*F15</f>
        <v>9852</v>
      </c>
      <c r="H15" s="36" t="s">
        <v>34</v>
      </c>
    </row>
    <row r="16" s="2" customFormat="1" ht="72" spans="1:8">
      <c r="A16" s="32">
        <v>2</v>
      </c>
      <c r="B16" s="33" t="s">
        <v>35</v>
      </c>
      <c r="C16" s="36" t="s">
        <v>36</v>
      </c>
      <c r="D16" s="32" t="s">
        <v>33</v>
      </c>
      <c r="E16" s="32">
        <v>2</v>
      </c>
      <c r="F16" s="35">
        <f>(3.9*3.4)*850</f>
        <v>11271</v>
      </c>
      <c r="G16" s="35">
        <f t="shared" si="0"/>
        <v>22542</v>
      </c>
      <c r="H16" s="36" t="s">
        <v>34</v>
      </c>
    </row>
    <row r="17" s="2" customFormat="1" ht="72" spans="1:8">
      <c r="A17" s="32">
        <v>3</v>
      </c>
      <c r="B17" s="33" t="s">
        <v>37</v>
      </c>
      <c r="C17" s="36" t="s">
        <v>38</v>
      </c>
      <c r="D17" s="32" t="s">
        <v>33</v>
      </c>
      <c r="E17" s="32">
        <v>2</v>
      </c>
      <c r="F17" s="35">
        <f>(5.6*3.4)*850</f>
        <v>16184</v>
      </c>
      <c r="G17" s="35">
        <f t="shared" si="0"/>
        <v>32368</v>
      </c>
      <c r="H17" s="36" t="s">
        <v>34</v>
      </c>
    </row>
    <row r="18" s="2" customFormat="1" ht="72" spans="1:8">
      <c r="A18" s="20">
        <v>4</v>
      </c>
      <c r="B18" s="29" t="s">
        <v>39</v>
      </c>
      <c r="C18" s="31" t="s">
        <v>40</v>
      </c>
      <c r="D18" s="20" t="s">
        <v>33</v>
      </c>
      <c r="E18" s="20">
        <v>2</v>
      </c>
      <c r="F18" s="22">
        <f>(1.1*3.4)*810</f>
        <v>3029.4</v>
      </c>
      <c r="G18" s="22">
        <f t="shared" ref="G18" si="1">E18*F18</f>
        <v>6058.8</v>
      </c>
      <c r="H18" s="31" t="s">
        <v>34</v>
      </c>
    </row>
    <row r="19" s="2" customFormat="1" ht="72" spans="1:8">
      <c r="A19" s="20">
        <v>5</v>
      </c>
      <c r="B19" s="29" t="s">
        <v>41</v>
      </c>
      <c r="C19" s="31" t="s">
        <v>42</v>
      </c>
      <c r="D19" s="20" t="s">
        <v>33</v>
      </c>
      <c r="E19" s="20">
        <v>1</v>
      </c>
      <c r="F19" s="22">
        <f>(4*3.4)*810</f>
        <v>11016</v>
      </c>
      <c r="G19" s="22">
        <f t="shared" ref="G19" si="2">E19*F19</f>
        <v>11016</v>
      </c>
      <c r="H19" s="31" t="s">
        <v>34</v>
      </c>
    </row>
    <row r="20" s="2" customFormat="1" ht="72" spans="1:8">
      <c r="A20" s="20">
        <v>6</v>
      </c>
      <c r="B20" s="29" t="s">
        <v>41</v>
      </c>
      <c r="C20" s="31" t="s">
        <v>43</v>
      </c>
      <c r="D20" s="20" t="s">
        <v>33</v>
      </c>
      <c r="E20" s="20">
        <v>1</v>
      </c>
      <c r="F20" s="22">
        <f>(2.1*3.4)*830</f>
        <v>5926.2</v>
      </c>
      <c r="G20" s="22">
        <f t="shared" ref="G20" si="3">E20*F20</f>
        <v>5926.2</v>
      </c>
      <c r="H20" s="31" t="s">
        <v>34</v>
      </c>
    </row>
    <row r="21" s="2" customFormat="1" ht="72" spans="1:8">
      <c r="A21" s="20">
        <v>7</v>
      </c>
      <c r="B21" s="29" t="s">
        <v>44</v>
      </c>
      <c r="C21" s="31" t="s">
        <v>45</v>
      </c>
      <c r="D21" s="20">
        <v>1</v>
      </c>
      <c r="E21" s="20" t="s">
        <v>33</v>
      </c>
      <c r="F21" s="22">
        <v>4980</v>
      </c>
      <c r="G21" s="22">
        <f>F21</f>
        <v>4980</v>
      </c>
      <c r="H21" s="31" t="s">
        <v>46</v>
      </c>
    </row>
    <row r="22" s="2" customFormat="1" ht="252" spans="1:8">
      <c r="A22" s="20">
        <v>8</v>
      </c>
      <c r="B22" s="29" t="s">
        <v>47</v>
      </c>
      <c r="C22" s="31" t="s">
        <v>48</v>
      </c>
      <c r="D22" s="20" t="s">
        <v>33</v>
      </c>
      <c r="E22" s="20">
        <v>38</v>
      </c>
      <c r="F22" s="22">
        <f>(1120+398+250)*0.9</f>
        <v>1591.2</v>
      </c>
      <c r="G22" s="22">
        <f t="shared" si="0"/>
        <v>60465.6</v>
      </c>
      <c r="H22" s="31"/>
    </row>
    <row r="23" s="1" customFormat="1" ht="300" spans="1:8">
      <c r="A23" s="20">
        <v>9</v>
      </c>
      <c r="B23" s="29" t="s">
        <v>49</v>
      </c>
      <c r="C23" s="31" t="s">
        <v>50</v>
      </c>
      <c r="D23" s="20" t="s">
        <v>33</v>
      </c>
      <c r="E23" s="20">
        <v>5</v>
      </c>
      <c r="F23" s="22">
        <f>(1220+498+150)*1</f>
        <v>1868</v>
      </c>
      <c r="G23" s="22">
        <f t="shared" si="0"/>
        <v>9340</v>
      </c>
      <c r="H23" s="31"/>
    </row>
    <row r="24" s="1" customFormat="1" ht="144" spans="1:8">
      <c r="A24" s="20">
        <v>10</v>
      </c>
      <c r="B24" s="29" t="s">
        <v>51</v>
      </c>
      <c r="C24" s="31" t="s">
        <v>52</v>
      </c>
      <c r="D24" s="37" t="s">
        <v>53</v>
      </c>
      <c r="E24" s="20">
        <v>1</v>
      </c>
      <c r="F24" s="22">
        <f>1*1436</f>
        <v>1436</v>
      </c>
      <c r="G24" s="22">
        <f t="shared" si="0"/>
        <v>1436</v>
      </c>
      <c r="H24" s="31"/>
    </row>
    <row r="25" s="1" customFormat="1" ht="36" spans="1:8">
      <c r="A25" s="20">
        <v>11</v>
      </c>
      <c r="B25" s="29" t="s">
        <v>54</v>
      </c>
      <c r="C25" s="46" t="s">
        <v>55</v>
      </c>
      <c r="D25" s="37" t="s">
        <v>53</v>
      </c>
      <c r="E25" s="20">
        <v>24</v>
      </c>
      <c r="F25" s="22">
        <f>1*410</f>
        <v>410</v>
      </c>
      <c r="G25" s="22">
        <f t="shared" si="0"/>
        <v>9840</v>
      </c>
      <c r="H25" s="47"/>
    </row>
    <row r="26" s="2" customFormat="1" ht="36" spans="1:8">
      <c r="A26" s="20">
        <v>12</v>
      </c>
      <c r="B26" s="29" t="s">
        <v>56</v>
      </c>
      <c r="C26" s="48"/>
      <c r="D26" s="37" t="s">
        <v>53</v>
      </c>
      <c r="E26" s="20">
        <v>54</v>
      </c>
      <c r="F26" s="22">
        <f>1*230</f>
        <v>230</v>
      </c>
      <c r="G26" s="22">
        <f t="shared" si="0"/>
        <v>12420</v>
      </c>
      <c r="H26" s="49"/>
    </row>
    <row r="27" s="2" customFormat="1" ht="120" spans="1:8">
      <c r="A27" s="20">
        <v>13</v>
      </c>
      <c r="B27" s="29" t="s">
        <v>57</v>
      </c>
      <c r="C27" s="48" t="s">
        <v>58</v>
      </c>
      <c r="D27" s="37" t="s">
        <v>53</v>
      </c>
      <c r="E27" s="20">
        <v>3</v>
      </c>
      <c r="F27" s="22">
        <v>540</v>
      </c>
      <c r="G27" s="22">
        <f t="shared" ref="G27" si="4">E27*F27</f>
        <v>1620</v>
      </c>
      <c r="H27" s="49"/>
    </row>
    <row r="28" s="1" customFormat="1" ht="252" spans="1:8">
      <c r="A28" s="20">
        <v>14</v>
      </c>
      <c r="B28" s="29" t="s">
        <v>59</v>
      </c>
      <c r="C28" s="31" t="s">
        <v>60</v>
      </c>
      <c r="D28" s="37" t="s">
        <v>33</v>
      </c>
      <c r="E28" s="20">
        <v>1</v>
      </c>
      <c r="F28" s="22">
        <f>1*4548</f>
        <v>4548</v>
      </c>
      <c r="G28" s="22">
        <f t="shared" si="0"/>
        <v>4548</v>
      </c>
      <c r="H28" s="31"/>
    </row>
    <row r="29" s="2" customFormat="1" ht="252" spans="1:8">
      <c r="A29" s="20">
        <v>15</v>
      </c>
      <c r="B29" s="29" t="s">
        <v>61</v>
      </c>
      <c r="C29" s="31" t="s">
        <v>60</v>
      </c>
      <c r="D29" s="37" t="s">
        <v>33</v>
      </c>
      <c r="E29" s="20">
        <v>4</v>
      </c>
      <c r="F29" s="22">
        <f>1*4148</f>
        <v>4148</v>
      </c>
      <c r="G29" s="22">
        <f t="shared" ref="G29" si="5">E29*F29</f>
        <v>16592</v>
      </c>
      <c r="H29" s="31"/>
    </row>
    <row r="30" s="2" customFormat="1" ht="216" spans="1:8">
      <c r="A30" s="20">
        <v>16</v>
      </c>
      <c r="B30" s="29" t="s">
        <v>62</v>
      </c>
      <c r="C30" s="31" t="s">
        <v>63</v>
      </c>
      <c r="D30" s="37" t="s">
        <v>33</v>
      </c>
      <c r="E30" s="20">
        <v>9</v>
      </c>
      <c r="F30" s="22">
        <v>1350</v>
      </c>
      <c r="G30" s="22">
        <f t="shared" si="0"/>
        <v>12150</v>
      </c>
      <c r="H30" s="31"/>
    </row>
    <row r="31" s="4" customFormat="1" ht="14.25" spans="1:8">
      <c r="A31" s="38"/>
      <c r="B31" s="39" t="s">
        <v>21</v>
      </c>
      <c r="C31" s="23"/>
      <c r="D31" s="50"/>
      <c r="E31" s="38"/>
      <c r="F31" s="27"/>
      <c r="G31" s="27">
        <f>SUM(G15:G30)</f>
        <v>221154.6</v>
      </c>
      <c r="H31" s="41"/>
    </row>
    <row r="32" s="5" customFormat="1" ht="27" customHeight="1" spans="1:8">
      <c r="A32" s="23" t="s">
        <v>64</v>
      </c>
      <c r="B32" s="39" t="s">
        <v>9</v>
      </c>
      <c r="C32" s="39"/>
      <c r="D32" s="51"/>
      <c r="E32" s="51"/>
      <c r="F32" s="51"/>
      <c r="G32" s="51">
        <f>G9+G13+G31</f>
        <v>291206.3</v>
      </c>
      <c r="H32" s="52"/>
    </row>
  </sheetData>
  <mergeCells count="5">
    <mergeCell ref="A1:H1"/>
    <mergeCell ref="A2:H2"/>
    <mergeCell ref="A3:G3"/>
    <mergeCell ref="C25:C26"/>
    <mergeCell ref="H25:H26"/>
  </mergeCells>
  <pageMargins left="0.75" right="0.75" top="1" bottom="1" header="0.5" footer="0.5"/>
  <pageSetup paperSize="9" scale="77" fitToHeight="0" orientation="portrait"/>
  <headerFooter/>
  <rowBreaks count="2" manualBreakCount="2">
    <brk id="10" max="7" man="1"/>
    <brk id="22" max="7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A-办公设备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1996-12-23T17:32:00Z</dcterms:created>
  <cp:lastPrinted>2022-08-28T23:24:00Z</cp:lastPrinted>
  <dcterms:modified xsi:type="dcterms:W3CDTF">2025-06-18T11:48:54Z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2052-10.8.2.7119</vt:lpwstr>
  </property>
  <property fmtid="{D5CDD505-2E9C-101B-9397-08002B2CF9AE}" pid="3" name="ICV">
    <vt:lpwstr>C04F1B3C14854959A5DB00B7FC0D6C4E_13</vt:lpwstr>
  </property>
  <property fmtid="{D5CDD505-2E9C-101B-9397-08002B2CF9AE}" pid="4" name="KSOReadingLayout">
    <vt:bool>true</vt:bool>
  </property>
</Properties>
</file>